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bookViews>
    <workbookView xWindow="-45" yWindow="5850" windowWidth="15480" windowHeight="2145" tabRatio="897"/>
  </bookViews>
  <sheets>
    <sheet name="0i" sheetId="151" r:id="rId1"/>
    <sheet name="Fi" sheetId="150" r:id="rId2"/>
    <sheet name="1i" sheetId="123" r:id="rId3"/>
    <sheet name="2ii" sheetId="135" r:id="rId4"/>
    <sheet name="3iii" sheetId="132" r:id="rId5"/>
    <sheet name="4ii" sheetId="133" r:id="rId6"/>
    <sheet name="5ii" sheetId="136" r:id="rId7"/>
    <sheet name="6iii" sheetId="138" r:id="rId8"/>
    <sheet name="7ii" sheetId="137" r:id="rId9"/>
    <sheet name="8ii" sheetId="139" r:id="rId10"/>
    <sheet name="9i" sheetId="140" r:id="rId11"/>
    <sheet name="10iv " sheetId="154" r:id="rId12"/>
    <sheet name="11i" sheetId="144" r:id="rId13"/>
    <sheet name="12ii" sheetId="145" r:id="rId14"/>
    <sheet name="13i" sheetId="148" r:id="rId15"/>
    <sheet name="ABi" sheetId="155" r:id="rId16"/>
  </sheets>
  <externalReferences>
    <externalReference r:id="rId17"/>
  </externalReferences>
  <definedNames>
    <definedName name="_xlnm.Print_Area" localSheetId="0">'0i'!$A$1:$BH$34</definedName>
    <definedName name="_xlnm.Print_Area" localSheetId="11">'10iv '!$A$1:$BI$159</definedName>
    <definedName name="_xlnm.Print_Area" localSheetId="12">'11i'!$A$1:$BJ$40</definedName>
    <definedName name="_xlnm.Print_Area" localSheetId="13">'12ii'!$A$1:$BI$81</definedName>
    <definedName name="_xlnm.Print_Area" localSheetId="14">'13i'!$A$1:$BI$40</definedName>
    <definedName name="_xlnm.Print_Area" localSheetId="2">'1i'!$A$1:$BI$40</definedName>
    <definedName name="_xlnm.Print_Area" localSheetId="3">'2ii'!$A$1:$BI$84</definedName>
    <definedName name="_xlnm.Print_Area" localSheetId="4">'3iii'!$A$1:$BH$114</definedName>
    <definedName name="_xlnm.Print_Area" localSheetId="5">'4ii'!$A$1:$BH$83</definedName>
    <definedName name="_xlnm.Print_Area" localSheetId="6">'5ii'!$A$1:$BI$81</definedName>
    <definedName name="_xlnm.Print_Area" localSheetId="7">'6iii'!$A$1:$BI$122</definedName>
    <definedName name="_xlnm.Print_Area" localSheetId="8">'7ii'!$A$1:$BI$77</definedName>
    <definedName name="_xlnm.Print_Area" localSheetId="9">'8ii'!$A$1:$BI$76</definedName>
    <definedName name="_xlnm.Print_Area" localSheetId="10">'9i'!$A$1:$BI$41</definedName>
    <definedName name="_xlnm.Print_Area" localSheetId="15">ABi!$A$1:$BI$40</definedName>
    <definedName name="_xlnm.Print_Area" localSheetId="1">Fi!$A$1:$BI$41</definedName>
  </definedNames>
  <calcPr calcId="125725" concurrentCalc="0"/>
</workbook>
</file>

<file path=xl/calcChain.xml><?xml version="1.0" encoding="utf-8"?>
<calcChain xmlns="http://schemas.openxmlformats.org/spreadsheetml/2006/main">
  <c r="A1" i="155"/>
  <c r="M39"/>
  <c r="H39"/>
  <c r="B39"/>
  <c r="M38"/>
  <c r="H38"/>
  <c r="B38"/>
  <c r="AR37"/>
  <c r="M37"/>
  <c r="H37"/>
  <c r="B37"/>
  <c r="BJ36"/>
  <c r="AR36"/>
  <c r="M36"/>
  <c r="H36"/>
  <c r="B36"/>
  <c r="BJ35"/>
  <c r="H35"/>
  <c r="B35"/>
  <c r="AS34"/>
  <c r="AQ34"/>
  <c r="M34"/>
  <c r="H34"/>
  <c r="B34"/>
  <c r="AO33"/>
  <c r="H33"/>
  <c r="B33"/>
  <c r="BP32"/>
  <c r="BA32"/>
  <c r="AR32"/>
  <c r="M32"/>
  <c r="H32"/>
  <c r="B32"/>
  <c r="BJ31"/>
  <c r="BA31"/>
  <c r="AR31"/>
  <c r="X31"/>
  <c r="V31"/>
  <c r="M31"/>
  <c r="H31"/>
  <c r="B31"/>
  <c r="BJ30"/>
  <c r="T30"/>
  <c r="M30"/>
  <c r="H30"/>
  <c r="B30"/>
  <c r="BN29"/>
  <c r="AS29"/>
  <c r="AQ29"/>
  <c r="C28"/>
  <c r="A28"/>
  <c r="AQ27"/>
  <c r="B26"/>
  <c r="BP25"/>
  <c r="BN25"/>
  <c r="D25"/>
  <c r="B25"/>
  <c r="BP24"/>
  <c r="BN24"/>
  <c r="X23"/>
  <c r="V23"/>
  <c r="C23"/>
  <c r="A23"/>
  <c r="BP20"/>
  <c r="AK20"/>
  <c r="BP19"/>
  <c r="X18"/>
  <c r="V18"/>
  <c r="BN17"/>
  <c r="BN16"/>
  <c r="W16"/>
  <c r="BP15"/>
  <c r="Y15"/>
  <c r="W15"/>
  <c r="C15"/>
  <c r="A15"/>
  <c r="BP14"/>
  <c r="BN13"/>
  <c r="X13"/>
  <c r="V13"/>
  <c r="B13"/>
  <c r="BN12"/>
  <c r="BJ12"/>
  <c r="D12"/>
  <c r="B12"/>
  <c r="BJ11"/>
  <c r="C11"/>
  <c r="A11"/>
  <c r="AS10"/>
  <c r="AQ10"/>
  <c r="AR8"/>
  <c r="B8"/>
  <c r="AR7"/>
  <c r="B7"/>
  <c r="BB6"/>
  <c r="AR6"/>
  <c r="B6"/>
  <c r="BP5"/>
  <c r="BN5"/>
  <c r="BJ5"/>
  <c r="B5"/>
  <c r="BP4"/>
  <c r="BN4"/>
  <c r="BJ4"/>
  <c r="B4"/>
  <c r="AS3"/>
  <c r="AQ3"/>
  <c r="X3"/>
  <c r="V3"/>
  <c r="C3"/>
  <c r="A3"/>
  <c r="O46" i="138"/>
  <c r="AS78"/>
  <c r="AS75"/>
  <c r="AS72"/>
  <c r="AS69"/>
  <c r="AS66"/>
  <c r="AS59"/>
  <c r="AS56"/>
  <c r="AS53"/>
  <c r="AS50"/>
  <c r="AS47"/>
  <c r="AH78"/>
  <c r="AH75"/>
  <c r="AH72"/>
  <c r="AH69"/>
  <c r="AH66"/>
  <c r="AH59"/>
  <c r="AH56"/>
  <c r="AH53"/>
  <c r="AH50"/>
  <c r="AH47"/>
  <c r="AH39"/>
  <c r="AH36"/>
  <c r="AH33"/>
  <c r="AH30"/>
  <c r="AH27"/>
  <c r="N26"/>
  <c r="G65" i="133"/>
  <c r="G64"/>
  <c r="G61"/>
  <c r="G54"/>
  <c r="G53"/>
  <c r="G50"/>
  <c r="G36"/>
  <c r="G35"/>
  <c r="G32"/>
  <c r="G25"/>
  <c r="G24"/>
  <c r="G21"/>
  <c r="AM30" i="151"/>
  <c r="AH30"/>
  <c r="AF30"/>
  <c r="D29"/>
  <c r="B29"/>
  <c r="AM26"/>
  <c r="AH26"/>
  <c r="AF26"/>
  <c r="K26"/>
  <c r="D26"/>
  <c r="B26"/>
  <c r="AO23"/>
  <c r="AH23"/>
  <c r="AF23"/>
  <c r="K23"/>
  <c r="D23"/>
  <c r="B23"/>
  <c r="X21"/>
  <c r="AO20"/>
  <c r="AH20"/>
  <c r="AF20"/>
  <c r="X20"/>
  <c r="J20"/>
  <c r="H20"/>
  <c r="O18"/>
  <c r="AH16"/>
  <c r="AF16"/>
  <c r="V15"/>
  <c r="S15"/>
  <c r="O15"/>
  <c r="D15"/>
  <c r="B15"/>
  <c r="AH12"/>
  <c r="AF12"/>
  <c r="K12"/>
  <c r="D12"/>
  <c r="B12"/>
  <c r="K9"/>
  <c r="D9"/>
  <c r="B9"/>
  <c r="AH7"/>
  <c r="AF7"/>
  <c r="K6"/>
  <c r="D6"/>
  <c r="B6"/>
  <c r="AH3"/>
  <c r="AF3"/>
  <c r="U3"/>
  <c r="K3"/>
  <c r="D3"/>
  <c r="B3"/>
  <c r="W39" i="123"/>
  <c r="W38"/>
  <c r="BJ37"/>
  <c r="BJ36"/>
  <c r="X35"/>
  <c r="V35"/>
  <c r="BJ33"/>
  <c r="W33"/>
  <c r="O33"/>
  <c r="B33"/>
  <c r="BJ32"/>
  <c r="W32"/>
  <c r="N32"/>
  <c r="D32"/>
  <c r="B32"/>
  <c r="W31"/>
  <c r="C31"/>
  <c r="A31"/>
  <c r="BJ29"/>
  <c r="X29"/>
  <c r="V29"/>
  <c r="BJ28"/>
  <c r="W27"/>
  <c r="B27"/>
  <c r="W26"/>
  <c r="BJ25"/>
  <c r="W25"/>
  <c r="A25"/>
  <c r="BJ24"/>
  <c r="X23"/>
  <c r="V23"/>
  <c r="A23"/>
  <c r="A21"/>
  <c r="AL20"/>
  <c r="AB20"/>
  <c r="BJ19"/>
  <c r="W19"/>
  <c r="A19"/>
  <c r="BJ18"/>
  <c r="X17"/>
  <c r="V17"/>
  <c r="A17"/>
  <c r="A15"/>
  <c r="AI14"/>
  <c r="BJ13"/>
  <c r="AA13"/>
  <c r="W13"/>
  <c r="P13"/>
  <c r="A13"/>
  <c r="BJ12"/>
  <c r="B12"/>
  <c r="X11"/>
  <c r="V11"/>
  <c r="A11"/>
  <c r="C10"/>
  <c r="A10"/>
  <c r="BJ9"/>
  <c r="BJ8"/>
  <c r="W7"/>
  <c r="BJ6"/>
  <c r="AF6"/>
  <c r="W6"/>
  <c r="Q6"/>
  <c r="BJ5"/>
  <c r="AF5"/>
  <c r="W5"/>
  <c r="AF4"/>
  <c r="W4"/>
  <c r="A4"/>
  <c r="BJ3"/>
  <c r="X3"/>
  <c r="V3"/>
  <c r="C3"/>
  <c r="A3"/>
  <c r="BJ2"/>
  <c r="AR24" i="135"/>
  <c r="W24"/>
  <c r="B24"/>
  <c r="AW23"/>
  <c r="AR23"/>
  <c r="AB23"/>
  <c r="W23"/>
  <c r="G23"/>
  <c r="B23"/>
  <c r="AR22"/>
  <c r="W22"/>
  <c r="B22"/>
  <c r="BD21"/>
  <c r="AW21"/>
  <c r="AR21"/>
  <c r="AI21"/>
  <c r="AB21"/>
  <c r="W21"/>
  <c r="N21"/>
  <c r="G21"/>
  <c r="B21"/>
  <c r="AW20"/>
  <c r="AR20"/>
  <c r="AB20"/>
  <c r="W20"/>
  <c r="G20"/>
  <c r="B20"/>
  <c r="BD19"/>
  <c r="AW19"/>
  <c r="AR19"/>
  <c r="AI19"/>
  <c r="AB19"/>
  <c r="W19"/>
  <c r="N19"/>
  <c r="G19"/>
  <c r="B19"/>
  <c r="BD18"/>
  <c r="AR18"/>
  <c r="AI18"/>
  <c r="W18"/>
  <c r="N18"/>
  <c r="B18"/>
  <c r="AW17"/>
  <c r="AR17"/>
  <c r="AB17"/>
  <c r="W17"/>
  <c r="G17"/>
  <c r="B17"/>
  <c r="BD16"/>
  <c r="AW16"/>
  <c r="AR16"/>
  <c r="AI16"/>
  <c r="AB16"/>
  <c r="W16"/>
  <c r="N16"/>
  <c r="G16"/>
  <c r="B16"/>
  <c r="AW15"/>
  <c r="AR15"/>
  <c r="AB15"/>
  <c r="W15"/>
  <c r="G15"/>
  <c r="B15"/>
  <c r="BD14"/>
  <c r="AW14"/>
  <c r="AR14"/>
  <c r="AI14"/>
  <c r="AB14"/>
  <c r="W14"/>
  <c r="N14"/>
  <c r="G14"/>
  <c r="B14"/>
  <c r="AW13"/>
  <c r="AR13"/>
  <c r="AB13"/>
  <c r="W13"/>
  <c r="G13"/>
  <c r="B13"/>
  <c r="BJ12"/>
  <c r="BD12"/>
  <c r="AW12"/>
  <c r="AR12"/>
  <c r="AI12"/>
  <c r="AB12"/>
  <c r="W12"/>
  <c r="N12"/>
  <c r="G12"/>
  <c r="B12"/>
  <c r="BJ11"/>
  <c r="AR11"/>
  <c r="W11"/>
  <c r="B11"/>
  <c r="C10"/>
  <c r="A10"/>
  <c r="BJ5"/>
  <c r="AR5"/>
  <c r="W5"/>
  <c r="I5"/>
  <c r="B5"/>
  <c r="BJ4"/>
  <c r="A4"/>
  <c r="C3"/>
  <c r="A3"/>
  <c r="AR42"/>
  <c r="W42"/>
  <c r="B42"/>
  <c r="BB41"/>
  <c r="AG41"/>
  <c r="L41"/>
  <c r="BB40"/>
  <c r="AG40"/>
  <c r="L40"/>
  <c r="BB39"/>
  <c r="AG39"/>
  <c r="L39"/>
  <c r="BB38"/>
  <c r="AR38"/>
  <c r="AG38"/>
  <c r="W38"/>
  <c r="L38"/>
  <c r="B38"/>
  <c r="BB37"/>
  <c r="AR37"/>
  <c r="AG37"/>
  <c r="W37"/>
  <c r="L37"/>
  <c r="B37"/>
  <c r="BB36"/>
  <c r="AR36"/>
  <c r="AG36"/>
  <c r="W36"/>
  <c r="L36"/>
  <c r="B36"/>
  <c r="BB35"/>
  <c r="AR35"/>
  <c r="AG35"/>
  <c r="W35"/>
  <c r="L35"/>
  <c r="B35"/>
  <c r="BB34"/>
  <c r="AG34"/>
  <c r="L34"/>
  <c r="BB33"/>
  <c r="AR33"/>
  <c r="AG33"/>
  <c r="W33"/>
  <c r="L33"/>
  <c r="B33"/>
  <c r="BJ32"/>
  <c r="AR32"/>
  <c r="W32"/>
  <c r="B32"/>
  <c r="BJ31"/>
  <c r="BB31"/>
  <c r="AR31"/>
  <c r="AG31"/>
  <c r="W31"/>
  <c r="L31"/>
  <c r="B31"/>
  <c r="C30"/>
  <c r="A30"/>
  <c r="B79"/>
  <c r="B78"/>
  <c r="N77"/>
  <c r="G77"/>
  <c r="B77"/>
  <c r="B76"/>
  <c r="N75"/>
  <c r="G75"/>
  <c r="B75"/>
  <c r="N74"/>
  <c r="G74"/>
  <c r="B74"/>
  <c r="N73"/>
  <c r="G73"/>
  <c r="B73"/>
  <c r="N72"/>
  <c r="G72"/>
  <c r="B72"/>
  <c r="N71"/>
  <c r="G71"/>
  <c r="B71"/>
  <c r="N70"/>
  <c r="G70"/>
  <c r="B70"/>
  <c r="G69"/>
  <c r="B69"/>
  <c r="N68"/>
  <c r="G68"/>
  <c r="B68"/>
  <c r="BJ67"/>
  <c r="B67"/>
  <c r="BJ66"/>
  <c r="C64"/>
  <c r="A64"/>
  <c r="W61"/>
  <c r="AI60"/>
  <c r="W60"/>
  <c r="B60"/>
  <c r="AI59"/>
  <c r="AB59"/>
  <c r="W59"/>
  <c r="B59"/>
  <c r="W58"/>
  <c r="N58"/>
  <c r="G58"/>
  <c r="B58"/>
  <c r="AI57"/>
  <c r="AB57"/>
  <c r="W57"/>
  <c r="B57"/>
  <c r="AI56"/>
  <c r="AB56"/>
  <c r="W56"/>
  <c r="N56"/>
  <c r="G56"/>
  <c r="B56"/>
  <c r="AI55"/>
  <c r="AB55"/>
  <c r="W55"/>
  <c r="N55"/>
  <c r="G55"/>
  <c r="B55"/>
  <c r="AI54"/>
  <c r="AB54"/>
  <c r="W54"/>
  <c r="N54"/>
  <c r="G54"/>
  <c r="B54"/>
  <c r="AI53"/>
  <c r="AB53"/>
  <c r="W53"/>
  <c r="N53"/>
  <c r="G53"/>
  <c r="B53"/>
  <c r="BJ52"/>
  <c r="AI52"/>
  <c r="AB52"/>
  <c r="W52"/>
  <c r="N52"/>
  <c r="G52"/>
  <c r="B52"/>
  <c r="BJ51"/>
  <c r="AB51"/>
  <c r="W51"/>
  <c r="N51"/>
  <c r="G51"/>
  <c r="B51"/>
  <c r="AI50"/>
  <c r="AB50"/>
  <c r="W50"/>
  <c r="G50"/>
  <c r="B50"/>
  <c r="BJ49"/>
  <c r="W49"/>
  <c r="N49"/>
  <c r="G49"/>
  <c r="B49"/>
  <c r="B48"/>
  <c r="BJ47"/>
  <c r="X46"/>
  <c r="V46"/>
  <c r="C46"/>
  <c r="A46"/>
  <c r="BI106" i="132"/>
  <c r="BI105"/>
  <c r="L105"/>
  <c r="BI103"/>
  <c r="L103"/>
  <c r="A103"/>
  <c r="BI102"/>
  <c r="L101"/>
  <c r="BI100"/>
  <c r="V100"/>
  <c r="L100"/>
  <c r="BI99"/>
  <c r="L99"/>
  <c r="V98"/>
  <c r="L98"/>
  <c r="BI97"/>
  <c r="L97"/>
  <c r="V96"/>
  <c r="L96"/>
  <c r="BI95"/>
  <c r="V95"/>
  <c r="L95"/>
  <c r="BI94"/>
  <c r="V94"/>
  <c r="L94"/>
  <c r="C94"/>
  <c r="A94"/>
  <c r="AG93"/>
  <c r="L93"/>
  <c r="BI92"/>
  <c r="AG92"/>
  <c r="L92"/>
  <c r="L91"/>
  <c r="AH90"/>
  <c r="AF90"/>
  <c r="L90"/>
  <c r="C90"/>
  <c r="A90"/>
  <c r="BI89"/>
  <c r="BI88"/>
  <c r="AT88"/>
  <c r="AJ88"/>
  <c r="AG87"/>
  <c r="Z87"/>
  <c r="L87"/>
  <c r="C87"/>
  <c r="A87"/>
  <c r="BI86"/>
  <c r="AG86"/>
  <c r="P86"/>
  <c r="AG85"/>
  <c r="O85"/>
  <c r="BI84"/>
  <c r="Q84"/>
  <c r="L84"/>
  <c r="AU83"/>
  <c r="AG83"/>
  <c r="BI82"/>
  <c r="L82"/>
  <c r="AH81"/>
  <c r="AF81"/>
  <c r="L81"/>
  <c r="C81"/>
  <c r="A81"/>
  <c r="BI78"/>
  <c r="BI77"/>
  <c r="AT74"/>
  <c r="AD74"/>
  <c r="N74"/>
  <c r="AT72"/>
  <c r="AD72"/>
  <c r="N72"/>
  <c r="AT70"/>
  <c r="AD70"/>
  <c r="N70"/>
  <c r="A69"/>
  <c r="BB68"/>
  <c r="AT68"/>
  <c r="AL68"/>
  <c r="AD68"/>
  <c r="V68"/>
  <c r="N68"/>
  <c r="AT67"/>
  <c r="AD67"/>
  <c r="N67"/>
  <c r="AT66"/>
  <c r="AD66"/>
  <c r="N66"/>
  <c r="BB65"/>
  <c r="AL65"/>
  <c r="V65"/>
  <c r="AT64"/>
  <c r="AD64"/>
  <c r="N64"/>
  <c r="BB63"/>
  <c r="AT63"/>
  <c r="AL63"/>
  <c r="AD63"/>
  <c r="V63"/>
  <c r="N63"/>
  <c r="BB62"/>
  <c r="AT62"/>
  <c r="AL62"/>
  <c r="AD62"/>
  <c r="V62"/>
  <c r="N62"/>
  <c r="BB61"/>
  <c r="AT61"/>
  <c r="AL61"/>
  <c r="AD61"/>
  <c r="V61"/>
  <c r="N61"/>
  <c r="C61"/>
  <c r="A61"/>
  <c r="BI60"/>
  <c r="BI59"/>
  <c r="AT59"/>
  <c r="AD59"/>
  <c r="N59"/>
  <c r="AT58"/>
  <c r="AD58"/>
  <c r="N58"/>
  <c r="AT57"/>
  <c r="AD57"/>
  <c r="N57"/>
  <c r="AT55"/>
  <c r="AD55"/>
  <c r="N55"/>
  <c r="C55"/>
  <c r="A55"/>
  <c r="BI54"/>
  <c r="BI53"/>
  <c r="BE52"/>
  <c r="AT52"/>
  <c r="AO52"/>
  <c r="AD52"/>
  <c r="Y52"/>
  <c r="N52"/>
  <c r="C52"/>
  <c r="A52"/>
  <c r="BI50"/>
  <c r="AT50"/>
  <c r="AD50"/>
  <c r="N50"/>
  <c r="AT48"/>
  <c r="AD48"/>
  <c r="N48"/>
  <c r="AT47"/>
  <c r="AD47"/>
  <c r="N47"/>
  <c r="C47"/>
  <c r="A47"/>
  <c r="BI46"/>
  <c r="BI45"/>
  <c r="BE44"/>
  <c r="AT44"/>
  <c r="AO44"/>
  <c r="AD44"/>
  <c r="Y44"/>
  <c r="N44"/>
  <c r="C44"/>
  <c r="A44"/>
  <c r="BI39"/>
  <c r="AT39"/>
  <c r="AD39"/>
  <c r="N39"/>
  <c r="BA38"/>
  <c r="AK38"/>
  <c r="U38"/>
  <c r="BA37"/>
  <c r="AT37"/>
  <c r="AK37"/>
  <c r="AD37"/>
  <c r="U37"/>
  <c r="N37"/>
  <c r="BA36"/>
  <c r="AT36"/>
  <c r="AK36"/>
  <c r="AD36"/>
  <c r="U36"/>
  <c r="N36"/>
  <c r="AT35"/>
  <c r="AD35"/>
  <c r="N35"/>
  <c r="BA34"/>
  <c r="AT34"/>
  <c r="AK34"/>
  <c r="AD34"/>
  <c r="U34"/>
  <c r="N34"/>
  <c r="AT33"/>
  <c r="AD33"/>
  <c r="N33"/>
  <c r="BA32"/>
  <c r="AT32"/>
  <c r="AK32"/>
  <c r="AD32"/>
  <c r="U32"/>
  <c r="N32"/>
  <c r="AT31"/>
  <c r="AD31"/>
  <c r="N31"/>
  <c r="BA30"/>
  <c r="AT30"/>
  <c r="AK30"/>
  <c r="AD30"/>
  <c r="U30"/>
  <c r="N30"/>
  <c r="BI29"/>
  <c r="AS29"/>
  <c r="AC29"/>
  <c r="M29"/>
  <c r="BI28"/>
  <c r="AT28"/>
  <c r="AD28"/>
  <c r="N28"/>
  <c r="C28"/>
  <c r="A28"/>
  <c r="AT26"/>
  <c r="AD26"/>
  <c r="N26"/>
  <c r="BD25"/>
  <c r="AY25"/>
  <c r="AT25"/>
  <c r="AN25"/>
  <c r="AI25"/>
  <c r="AD25"/>
  <c r="X25"/>
  <c r="S25"/>
  <c r="N25"/>
  <c r="BD24"/>
  <c r="AY24"/>
  <c r="AT24"/>
  <c r="AN24"/>
  <c r="AI24"/>
  <c r="AD24"/>
  <c r="X24"/>
  <c r="S24"/>
  <c r="N24"/>
  <c r="BI23"/>
  <c r="BD23"/>
  <c r="AY23"/>
  <c r="AT23"/>
  <c r="AN23"/>
  <c r="AI23"/>
  <c r="AD23"/>
  <c r="X23"/>
  <c r="S23"/>
  <c r="N23"/>
  <c r="BI22"/>
  <c r="BD22"/>
  <c r="AY22"/>
  <c r="AT22"/>
  <c r="AN22"/>
  <c r="AI22"/>
  <c r="AD22"/>
  <c r="X22"/>
  <c r="S22"/>
  <c r="N22"/>
  <c r="BD21"/>
  <c r="AY21"/>
  <c r="AT21"/>
  <c r="AN21"/>
  <c r="AI21"/>
  <c r="AD21"/>
  <c r="X21"/>
  <c r="S21"/>
  <c r="N21"/>
  <c r="BD20"/>
  <c r="AT20"/>
  <c r="AN20"/>
  <c r="AD20"/>
  <c r="X20"/>
  <c r="N20"/>
  <c r="C20"/>
  <c r="A20"/>
  <c r="BI19"/>
  <c r="AY17"/>
  <c r="AT17"/>
  <c r="AI17"/>
  <c r="AD17"/>
  <c r="S17"/>
  <c r="N17"/>
  <c r="C17"/>
  <c r="A17"/>
  <c r="AT15"/>
  <c r="AD15"/>
  <c r="N15"/>
  <c r="BA14"/>
  <c r="AT14"/>
  <c r="AK14"/>
  <c r="AD14"/>
  <c r="U14"/>
  <c r="N14"/>
  <c r="A14"/>
  <c r="BA13"/>
  <c r="AT13"/>
  <c r="AK13"/>
  <c r="AD13"/>
  <c r="U13"/>
  <c r="N13"/>
  <c r="BA12"/>
  <c r="AT12"/>
  <c r="AK12"/>
  <c r="AD12"/>
  <c r="U12"/>
  <c r="N12"/>
  <c r="BI11"/>
  <c r="BA11"/>
  <c r="AT11"/>
  <c r="AK11"/>
  <c r="AD11"/>
  <c r="U11"/>
  <c r="N11"/>
  <c r="BI10"/>
  <c r="BA10"/>
  <c r="AT10"/>
  <c r="AK10"/>
  <c r="AD10"/>
  <c r="U10"/>
  <c r="N10"/>
  <c r="BA9"/>
  <c r="AT9"/>
  <c r="AK9"/>
  <c r="AD9"/>
  <c r="U9"/>
  <c r="N9"/>
  <c r="C8"/>
  <c r="A8"/>
  <c r="BI5"/>
  <c r="AT5"/>
  <c r="X5"/>
  <c r="B5"/>
  <c r="BI4"/>
  <c r="AS4"/>
  <c r="X4"/>
  <c r="Q4"/>
  <c r="B4"/>
  <c r="AH3"/>
  <c r="C3"/>
  <c r="A3"/>
  <c r="B82" i="133"/>
  <c r="AG81"/>
  <c r="S81"/>
  <c r="B81"/>
  <c r="AG80"/>
  <c r="S80"/>
  <c r="L80"/>
  <c r="B80"/>
  <c r="AV79"/>
  <c r="AM79"/>
  <c r="AG79"/>
  <c r="S79"/>
  <c r="L79"/>
  <c r="B79"/>
  <c r="BI78"/>
  <c r="AV78"/>
  <c r="AM78"/>
  <c r="AG78"/>
  <c r="S78"/>
  <c r="L78"/>
  <c r="B78"/>
  <c r="BI77"/>
  <c r="AV77"/>
  <c r="AM77"/>
  <c r="AG77"/>
  <c r="S77"/>
  <c r="L77"/>
  <c r="B77"/>
  <c r="AV76"/>
  <c r="AM76"/>
  <c r="A76"/>
  <c r="AV75"/>
  <c r="AM75"/>
  <c r="AG75"/>
  <c r="B75"/>
  <c r="BI74"/>
  <c r="AF74"/>
  <c r="BI73"/>
  <c r="AG73"/>
  <c r="AH72"/>
  <c r="AF72"/>
  <c r="C72"/>
  <c r="A72"/>
  <c r="BC69"/>
  <c r="BC68"/>
  <c r="BB67"/>
  <c r="AH67"/>
  <c r="Z67"/>
  <c r="BC66"/>
  <c r="AH66"/>
  <c r="Z66"/>
  <c r="BC65"/>
  <c r="AH65"/>
  <c r="BB64"/>
  <c r="Z64"/>
  <c r="BC63"/>
  <c r="AH63"/>
  <c r="Z63"/>
  <c r="BC62"/>
  <c r="Z62"/>
  <c r="BB61"/>
  <c r="AH61"/>
  <c r="Z61"/>
  <c r="BC58"/>
  <c r="BC57"/>
  <c r="BB56"/>
  <c r="AH56"/>
  <c r="Z56"/>
  <c r="BC55"/>
  <c r="AH55"/>
  <c r="Z55"/>
  <c r="BC54"/>
  <c r="AH54"/>
  <c r="BB53"/>
  <c r="Z53"/>
  <c r="BC52"/>
  <c r="AH52"/>
  <c r="Z52"/>
  <c r="BC51"/>
  <c r="Z51"/>
  <c r="BB50"/>
  <c r="AH50"/>
  <c r="Z50"/>
  <c r="Y48"/>
  <c r="BB3"/>
  <c r="BB47"/>
  <c r="BB44"/>
  <c r="Y44"/>
  <c r="O44"/>
  <c r="A44"/>
  <c r="BC40"/>
  <c r="BC39"/>
  <c r="BB38"/>
  <c r="AP38"/>
  <c r="AH38"/>
  <c r="Z38"/>
  <c r="BC37"/>
  <c r="AX37"/>
  <c r="AP37"/>
  <c r="AH37"/>
  <c r="Z37"/>
  <c r="BC36"/>
  <c r="AP36"/>
  <c r="AH36"/>
  <c r="BB35"/>
  <c r="AX35"/>
  <c r="AP35"/>
  <c r="Z35"/>
  <c r="BC34"/>
  <c r="AX34"/>
  <c r="AP34"/>
  <c r="AH34"/>
  <c r="Z34"/>
  <c r="BC33"/>
  <c r="AO33"/>
  <c r="Z33"/>
  <c r="BB32"/>
  <c r="AP32"/>
  <c r="AH32"/>
  <c r="Z32"/>
  <c r="BC29"/>
  <c r="BC28"/>
  <c r="BB27"/>
  <c r="AH27"/>
  <c r="Z27"/>
  <c r="BI26"/>
  <c r="BC26"/>
  <c r="AH26"/>
  <c r="Z26"/>
  <c r="BI25"/>
  <c r="BC25"/>
  <c r="AH25"/>
  <c r="BB24"/>
  <c r="Z24"/>
  <c r="BC23"/>
  <c r="AH23"/>
  <c r="Z23"/>
  <c r="BI22"/>
  <c r="BC22"/>
  <c r="Z22"/>
  <c r="BI21"/>
  <c r="BB21"/>
  <c r="AH21"/>
  <c r="Z21"/>
  <c r="BI19"/>
  <c r="BC18"/>
  <c r="BI17"/>
  <c r="BC17"/>
  <c r="BB16"/>
  <c r="AP16"/>
  <c r="AH16"/>
  <c r="Z16"/>
  <c r="BI15"/>
  <c r="BC15"/>
  <c r="AX15"/>
  <c r="AP15"/>
  <c r="AH15"/>
  <c r="Z15"/>
  <c r="BI14"/>
  <c r="BC14"/>
  <c r="AP14"/>
  <c r="AH14"/>
  <c r="G14"/>
  <c r="BB13"/>
  <c r="AX13"/>
  <c r="AP13"/>
  <c r="Z13"/>
  <c r="G13"/>
  <c r="BC12"/>
  <c r="AX12"/>
  <c r="AP12"/>
  <c r="AH12"/>
  <c r="Z12"/>
  <c r="BC11"/>
  <c r="AO11"/>
  <c r="Z11"/>
  <c r="BI10"/>
  <c r="BB10"/>
  <c r="AP10"/>
  <c r="AH10"/>
  <c r="Z10"/>
  <c r="G10"/>
  <c r="BI8"/>
  <c r="Y8"/>
  <c r="BB7"/>
  <c r="BI5"/>
  <c r="BI4"/>
  <c r="BB4"/>
  <c r="AO4"/>
  <c r="Y4"/>
  <c r="O4"/>
  <c r="A4"/>
  <c r="AO3"/>
  <c r="Y3"/>
  <c r="O3"/>
  <c r="A3"/>
  <c r="Q81" i="136"/>
  <c r="B78"/>
  <c r="Q77"/>
  <c r="B74"/>
  <c r="F73"/>
  <c r="B73"/>
  <c r="P72"/>
  <c r="L72"/>
  <c r="D72"/>
  <c r="B72"/>
  <c r="E71"/>
  <c r="B71"/>
  <c r="Q70"/>
  <c r="L70"/>
  <c r="B70"/>
  <c r="O69"/>
  <c r="L69"/>
  <c r="D69"/>
  <c r="B69"/>
  <c r="O68"/>
  <c r="L68"/>
  <c r="H68"/>
  <c r="B68"/>
  <c r="A67"/>
  <c r="C63"/>
  <c r="A63"/>
  <c r="AK61"/>
  <c r="BJ60"/>
  <c r="X60"/>
  <c r="V60"/>
  <c r="BJ59"/>
  <c r="B58"/>
  <c r="BJ57"/>
  <c r="AI57"/>
  <c r="B57"/>
  <c r="B56"/>
  <c r="BJ55"/>
  <c r="X55"/>
  <c r="V55"/>
  <c r="B55"/>
  <c r="BJ54"/>
  <c r="AJ53"/>
  <c r="W53"/>
  <c r="B53"/>
  <c r="AI52"/>
  <c r="Y52"/>
  <c r="W52"/>
  <c r="BJ51"/>
  <c r="B51"/>
  <c r="B50"/>
  <c r="BJ49"/>
  <c r="X49"/>
  <c r="V49"/>
  <c r="BJ48"/>
  <c r="B48"/>
  <c r="B47"/>
  <c r="BJ46"/>
  <c r="AI46"/>
  <c r="BJ45"/>
  <c r="X44"/>
  <c r="V44"/>
  <c r="C44"/>
  <c r="A44"/>
  <c r="W36"/>
  <c r="AR34"/>
  <c r="W33"/>
  <c r="AR31"/>
  <c r="W30"/>
  <c r="W29"/>
  <c r="AR28"/>
  <c r="AE28"/>
  <c r="W28"/>
  <c r="AR27"/>
  <c r="AE27"/>
  <c r="W27"/>
  <c r="BB26"/>
  <c r="AR26"/>
  <c r="AE26"/>
  <c r="W26"/>
  <c r="BB25"/>
  <c r="AR25"/>
  <c r="AE25"/>
  <c r="W25"/>
  <c r="AR24"/>
  <c r="AE24"/>
  <c r="W24"/>
  <c r="BB23"/>
  <c r="AR23"/>
  <c r="AE23"/>
  <c r="W23"/>
  <c r="AR22"/>
  <c r="AE22"/>
  <c r="W22"/>
  <c r="BB21"/>
  <c r="AR21"/>
  <c r="AE21"/>
  <c r="W21"/>
  <c r="BB20"/>
  <c r="AR20"/>
  <c r="AE20"/>
  <c r="W20"/>
  <c r="BJ19"/>
  <c r="BB19"/>
  <c r="AR19"/>
  <c r="AE19"/>
  <c r="BJ18"/>
  <c r="BB18"/>
  <c r="AR18"/>
  <c r="AE18"/>
  <c r="W18"/>
  <c r="BB17"/>
  <c r="AR17"/>
  <c r="AE17"/>
  <c r="BJ16"/>
  <c r="BB16"/>
  <c r="AR16"/>
  <c r="AE16"/>
  <c r="W16"/>
  <c r="BJ15"/>
  <c r="BB15"/>
  <c r="AR15"/>
  <c r="AE15"/>
  <c r="W15"/>
  <c r="O15"/>
  <c r="B15"/>
  <c r="BB14"/>
  <c r="AR14"/>
  <c r="AE14"/>
  <c r="W14"/>
  <c r="N14"/>
  <c r="D14"/>
  <c r="B14"/>
  <c r="BJ13"/>
  <c r="BB13"/>
  <c r="AR13"/>
  <c r="AE13"/>
  <c r="W13"/>
  <c r="BJ12"/>
  <c r="AQ12"/>
  <c r="V12"/>
  <c r="AS11"/>
  <c r="AQ11"/>
  <c r="X11"/>
  <c r="V11"/>
  <c r="C11"/>
  <c r="A11"/>
  <c r="AR9"/>
  <c r="P9"/>
  <c r="B9"/>
  <c r="AC8"/>
  <c r="P8"/>
  <c r="B8"/>
  <c r="AC7"/>
  <c r="P7"/>
  <c r="B7"/>
  <c r="AC6"/>
  <c r="P6"/>
  <c r="B6"/>
  <c r="BJ5"/>
  <c r="AC5"/>
  <c r="P5"/>
  <c r="B5"/>
  <c r="BJ4"/>
  <c r="AR4"/>
  <c r="AC4"/>
  <c r="P4"/>
  <c r="B4"/>
  <c r="C3"/>
  <c r="A3"/>
  <c r="R119" i="138"/>
  <c r="B118"/>
  <c r="BJ116"/>
  <c r="W116"/>
  <c r="A116"/>
  <c r="BJ114"/>
  <c r="AG114"/>
  <c r="C114"/>
  <c r="A114"/>
  <c r="W113"/>
  <c r="BJ112"/>
  <c r="BJ111"/>
  <c r="X111"/>
  <c r="V111"/>
  <c r="B109"/>
  <c r="BJ108"/>
  <c r="AL108"/>
  <c r="AB108"/>
  <c r="B108"/>
  <c r="BJ107"/>
  <c r="W107"/>
  <c r="L107"/>
  <c r="B107"/>
  <c r="L106"/>
  <c r="B106"/>
  <c r="X105"/>
  <c r="V105"/>
  <c r="L105"/>
  <c r="B105"/>
  <c r="BJ104"/>
  <c r="L104"/>
  <c r="B104"/>
  <c r="BJ103"/>
  <c r="L103"/>
  <c r="B103"/>
  <c r="AL102"/>
  <c r="L102"/>
  <c r="B102"/>
  <c r="W101"/>
  <c r="L101"/>
  <c r="B101"/>
  <c r="BJ100"/>
  <c r="W100"/>
  <c r="L100"/>
  <c r="B100"/>
  <c r="BJ99"/>
  <c r="L99"/>
  <c r="V98"/>
  <c r="L98"/>
  <c r="H98"/>
  <c r="B98"/>
  <c r="X97"/>
  <c r="V97"/>
  <c r="A97"/>
  <c r="BJ96"/>
  <c r="BJ95"/>
  <c r="C94"/>
  <c r="A94"/>
  <c r="W93"/>
  <c r="W92"/>
  <c r="BJ91"/>
  <c r="AG91"/>
  <c r="W91"/>
  <c r="BJ90"/>
  <c r="AG90"/>
  <c r="AA90"/>
  <c r="W90"/>
  <c r="AG89"/>
  <c r="AA89"/>
  <c r="W89"/>
  <c r="C89"/>
  <c r="A89"/>
  <c r="AG88"/>
  <c r="BJ87"/>
  <c r="AG87"/>
  <c r="W87"/>
  <c r="P87"/>
  <c r="B87"/>
  <c r="BJ86"/>
  <c r="N86"/>
  <c r="D86"/>
  <c r="B86"/>
  <c r="X85"/>
  <c r="V85"/>
  <c r="C85"/>
  <c r="A85"/>
  <c r="BE80"/>
  <c r="AX80"/>
  <c r="W80"/>
  <c r="O80"/>
  <c r="H80"/>
  <c r="BE79"/>
  <c r="AV79"/>
  <c r="AK79"/>
  <c r="AA79"/>
  <c r="BE78"/>
  <c r="AN78"/>
  <c r="AD78"/>
  <c r="AA78"/>
  <c r="W78"/>
  <c r="H78"/>
  <c r="BE77"/>
  <c r="AX77"/>
  <c r="W77"/>
  <c r="O77"/>
  <c r="H77"/>
  <c r="BE76"/>
  <c r="AV76"/>
  <c r="AK76"/>
  <c r="AA76"/>
  <c r="BE75"/>
  <c r="AN75"/>
  <c r="AD75"/>
  <c r="AA75"/>
  <c r="W75"/>
  <c r="H75"/>
  <c r="BE74"/>
  <c r="AX74"/>
  <c r="W74"/>
  <c r="O74"/>
  <c r="H74"/>
  <c r="BE73"/>
  <c r="AV73"/>
  <c r="AK73"/>
  <c r="AA73"/>
  <c r="BE72"/>
  <c r="AN72"/>
  <c r="AD72"/>
  <c r="AA72"/>
  <c r="W72"/>
  <c r="H72"/>
  <c r="BE71"/>
  <c r="AX71"/>
  <c r="W71"/>
  <c r="O71"/>
  <c r="H71"/>
  <c r="BE70"/>
  <c r="AV70"/>
  <c r="AK70"/>
  <c r="AA70"/>
  <c r="BE69"/>
  <c r="AN69"/>
  <c r="AD69"/>
  <c r="AA69"/>
  <c r="W69"/>
  <c r="H69"/>
  <c r="BE68"/>
  <c r="AX68"/>
  <c r="W68"/>
  <c r="O68"/>
  <c r="H68"/>
  <c r="BE67"/>
  <c r="AV67"/>
  <c r="AK67"/>
  <c r="AA67"/>
  <c r="BE66"/>
  <c r="AN66"/>
  <c r="AD66"/>
  <c r="AA66"/>
  <c r="W66"/>
  <c r="H66"/>
  <c r="B65"/>
  <c r="BD64"/>
  <c r="AX64"/>
  <c r="AM64"/>
  <c r="AC64"/>
  <c r="Z64"/>
  <c r="V64"/>
  <c r="O64"/>
  <c r="G64"/>
  <c r="A64"/>
  <c r="A63"/>
  <c r="BE61"/>
  <c r="AX61"/>
  <c r="W61"/>
  <c r="O61"/>
  <c r="H61"/>
  <c r="BE60"/>
  <c r="AV60"/>
  <c r="AK60"/>
  <c r="AA60"/>
  <c r="BE59"/>
  <c r="AN59"/>
  <c r="AD59"/>
  <c r="AA59"/>
  <c r="W59"/>
  <c r="H59"/>
  <c r="BE58"/>
  <c r="AX58"/>
  <c r="W58"/>
  <c r="O58"/>
  <c r="H58"/>
  <c r="BE57"/>
  <c r="AV57"/>
  <c r="AK57"/>
  <c r="AA57"/>
  <c r="BE56"/>
  <c r="AN56"/>
  <c r="AD56"/>
  <c r="AA56"/>
  <c r="W56"/>
  <c r="H56"/>
  <c r="BE55"/>
  <c r="AX55"/>
  <c r="W55"/>
  <c r="O55"/>
  <c r="H55"/>
  <c r="BE54"/>
  <c r="AV54"/>
  <c r="AK54"/>
  <c r="AA54"/>
  <c r="BE53"/>
  <c r="AN53"/>
  <c r="AD53"/>
  <c r="AA53"/>
  <c r="W53"/>
  <c r="H53"/>
  <c r="BE52"/>
  <c r="AX52"/>
  <c r="W52"/>
  <c r="O52"/>
  <c r="H52"/>
  <c r="BE51"/>
  <c r="AV51"/>
  <c r="AK51"/>
  <c r="AA51"/>
  <c r="BE50"/>
  <c r="AN50"/>
  <c r="AD50"/>
  <c r="AA50"/>
  <c r="W50"/>
  <c r="H50"/>
  <c r="BE49"/>
  <c r="AX49"/>
  <c r="W49"/>
  <c r="O49"/>
  <c r="H49"/>
  <c r="BE48"/>
  <c r="AV48"/>
  <c r="AK48"/>
  <c r="AA48"/>
  <c r="BE47"/>
  <c r="AN47"/>
  <c r="AD47"/>
  <c r="AA47"/>
  <c r="W47"/>
  <c r="H47"/>
  <c r="B46"/>
  <c r="BD45"/>
  <c r="AX45"/>
  <c r="AM45"/>
  <c r="AC45"/>
  <c r="Z45"/>
  <c r="V45"/>
  <c r="O45"/>
  <c r="G45"/>
  <c r="A45"/>
  <c r="A44"/>
  <c r="BE41"/>
  <c r="AX41"/>
  <c r="W41"/>
  <c r="O41"/>
  <c r="H41"/>
  <c r="BE40"/>
  <c r="AV40"/>
  <c r="AK40"/>
  <c r="AA40"/>
  <c r="BE39"/>
  <c r="AS39"/>
  <c r="AN39"/>
  <c r="AD39"/>
  <c r="AA39"/>
  <c r="W39"/>
  <c r="H39"/>
  <c r="BE38"/>
  <c r="AX38"/>
  <c r="W38"/>
  <c r="O38"/>
  <c r="H38"/>
  <c r="BE37"/>
  <c r="AV37"/>
  <c r="AK37"/>
  <c r="AA37"/>
  <c r="BE36"/>
  <c r="AS36"/>
  <c r="AN36"/>
  <c r="AD36"/>
  <c r="AA36"/>
  <c r="W36"/>
  <c r="H36"/>
  <c r="BE35"/>
  <c r="AX35"/>
  <c r="W35"/>
  <c r="O35"/>
  <c r="H35"/>
  <c r="BE34"/>
  <c r="AV34"/>
  <c r="AK34"/>
  <c r="AA34"/>
  <c r="BE33"/>
  <c r="AS33"/>
  <c r="AN33"/>
  <c r="AD33"/>
  <c r="AA33"/>
  <c r="W33"/>
  <c r="H33"/>
  <c r="BE32"/>
  <c r="AX32"/>
  <c r="W32"/>
  <c r="O32"/>
  <c r="H32"/>
  <c r="BE31"/>
  <c r="AV31"/>
  <c r="AK31"/>
  <c r="AA31"/>
  <c r="BE30"/>
  <c r="AS30"/>
  <c r="AN30"/>
  <c r="AD30"/>
  <c r="AA30"/>
  <c r="W30"/>
  <c r="H30"/>
  <c r="BE29"/>
  <c r="AX29"/>
  <c r="W29"/>
  <c r="O29"/>
  <c r="H29"/>
  <c r="BE28"/>
  <c r="AV28"/>
  <c r="AK28"/>
  <c r="AA28"/>
  <c r="BE27"/>
  <c r="AS27"/>
  <c r="AN27"/>
  <c r="AD27"/>
  <c r="AA27"/>
  <c r="W27"/>
  <c r="H27"/>
  <c r="B26"/>
  <c r="A25"/>
  <c r="G24"/>
  <c r="A23"/>
  <c r="BD19"/>
  <c r="AX19"/>
  <c r="AN19"/>
  <c r="AE19"/>
  <c r="Z19"/>
  <c r="V19"/>
  <c r="O19"/>
  <c r="G19"/>
  <c r="A19"/>
  <c r="BD18"/>
  <c r="AX18"/>
  <c r="AN18"/>
  <c r="AE18"/>
  <c r="Z18"/>
  <c r="V18"/>
  <c r="O18"/>
  <c r="G18"/>
  <c r="A18"/>
  <c r="BB16"/>
  <c r="AS16"/>
  <c r="AJ16"/>
  <c r="AB16"/>
  <c r="T16"/>
  <c r="J16"/>
  <c r="C16"/>
  <c r="BB15"/>
  <c r="AS15"/>
  <c r="AJ15"/>
  <c r="AB15"/>
  <c r="T15"/>
  <c r="J15"/>
  <c r="C15"/>
  <c r="BB14"/>
  <c r="AS14"/>
  <c r="AJ14"/>
  <c r="AB14"/>
  <c r="T14"/>
  <c r="J14"/>
  <c r="C14"/>
  <c r="BB13"/>
  <c r="AS13"/>
  <c r="AJ13"/>
  <c r="AB13"/>
  <c r="T13"/>
  <c r="J13"/>
  <c r="C13"/>
  <c r="A12"/>
  <c r="BJ11"/>
  <c r="BJ10"/>
  <c r="BB10"/>
  <c r="AR10"/>
  <c r="AR9"/>
  <c r="BJ8"/>
  <c r="AR8"/>
  <c r="BJ7"/>
  <c r="BC7"/>
  <c r="AR7"/>
  <c r="AJ7"/>
  <c r="O7"/>
  <c r="AQ6"/>
  <c r="W6"/>
  <c r="B6"/>
  <c r="BJ5"/>
  <c r="W5"/>
  <c r="B5"/>
  <c r="BJ4"/>
  <c r="V4"/>
  <c r="A4"/>
  <c r="AS3"/>
  <c r="AQ3"/>
  <c r="X3"/>
  <c r="V3"/>
  <c r="C3"/>
  <c r="A3"/>
  <c r="BJ62" i="137"/>
  <c r="BJ61"/>
  <c r="J61"/>
  <c r="B61"/>
  <c r="BF60"/>
  <c r="J60"/>
  <c r="B60"/>
  <c r="BJ59"/>
  <c r="W59"/>
  <c r="P59"/>
  <c r="J59"/>
  <c r="B59"/>
  <c r="BJ58"/>
  <c r="V58"/>
  <c r="A58"/>
  <c r="X57"/>
  <c r="V57"/>
  <c r="C57"/>
  <c r="A57"/>
  <c r="AG55"/>
  <c r="AA55"/>
  <c r="P55"/>
  <c r="B55"/>
  <c r="AG54"/>
  <c r="AA54"/>
  <c r="P54"/>
  <c r="B54"/>
  <c r="AG53"/>
  <c r="AA53"/>
  <c r="P53"/>
  <c r="B53"/>
  <c r="AG52"/>
  <c r="AA52"/>
  <c r="P52"/>
  <c r="B52"/>
  <c r="AT51"/>
  <c r="AG51"/>
  <c r="AA51"/>
  <c r="P51"/>
  <c r="B51"/>
  <c r="AT50"/>
  <c r="AG50"/>
  <c r="AA50"/>
  <c r="P50"/>
  <c r="B50"/>
  <c r="AT49"/>
  <c r="AG49"/>
  <c r="AA49"/>
  <c r="P49"/>
  <c r="B49"/>
  <c r="AT48"/>
  <c r="AG48"/>
  <c r="AA48"/>
  <c r="P48"/>
  <c r="B48"/>
  <c r="AG47"/>
  <c r="AA47"/>
  <c r="P47"/>
  <c r="B47"/>
  <c r="AT46"/>
  <c r="AG46"/>
  <c r="AA46"/>
  <c r="P46"/>
  <c r="B46"/>
  <c r="BJ45"/>
  <c r="AT45"/>
  <c r="AG45"/>
  <c r="AA45"/>
  <c r="P45"/>
  <c r="B45"/>
  <c r="BJ44"/>
  <c r="D44"/>
  <c r="C43"/>
  <c r="A43"/>
  <c r="BJ41"/>
  <c r="BJ40"/>
  <c r="J40"/>
  <c r="B40"/>
  <c r="BF39"/>
  <c r="J39"/>
  <c r="B39"/>
  <c r="BJ38"/>
  <c r="W38"/>
  <c r="P38"/>
  <c r="J38"/>
  <c r="B38"/>
  <c r="BJ37"/>
  <c r="V37"/>
  <c r="A37"/>
  <c r="X36"/>
  <c r="V36"/>
  <c r="C36"/>
  <c r="A36"/>
  <c r="AG34"/>
  <c r="AA34"/>
  <c r="P34"/>
  <c r="B34"/>
  <c r="AG33"/>
  <c r="AA33"/>
  <c r="P33"/>
  <c r="B33"/>
  <c r="AG32"/>
  <c r="AA32"/>
  <c r="P32"/>
  <c r="B32"/>
  <c r="AG31"/>
  <c r="AA31"/>
  <c r="P31"/>
  <c r="B31"/>
  <c r="AT30"/>
  <c r="AG30"/>
  <c r="AA30"/>
  <c r="P30"/>
  <c r="B30"/>
  <c r="AT29"/>
  <c r="AG29"/>
  <c r="AA29"/>
  <c r="P29"/>
  <c r="B29"/>
  <c r="AT28"/>
  <c r="AG28"/>
  <c r="AA28"/>
  <c r="P28"/>
  <c r="B28"/>
  <c r="AT27"/>
  <c r="AG27"/>
  <c r="AA27"/>
  <c r="P27"/>
  <c r="B27"/>
  <c r="AG26"/>
  <c r="AA26"/>
  <c r="P26"/>
  <c r="B26"/>
  <c r="AT25"/>
  <c r="AG25"/>
  <c r="AA25"/>
  <c r="P25"/>
  <c r="B25"/>
  <c r="BJ24"/>
  <c r="AT24"/>
  <c r="AG24"/>
  <c r="AA24"/>
  <c r="P24"/>
  <c r="B24"/>
  <c r="BJ23"/>
  <c r="D23"/>
  <c r="C22"/>
  <c r="A22"/>
  <c r="J20"/>
  <c r="B20"/>
  <c r="BF19"/>
  <c r="J19"/>
  <c r="B19"/>
  <c r="BJ18"/>
  <c r="W18"/>
  <c r="P18"/>
  <c r="J18"/>
  <c r="B18"/>
  <c r="BJ17"/>
  <c r="V17"/>
  <c r="A17"/>
  <c r="X16"/>
  <c r="V16"/>
  <c r="C16"/>
  <c r="A16"/>
  <c r="AG14"/>
  <c r="AA14"/>
  <c r="P14"/>
  <c r="B14"/>
  <c r="BJ13"/>
  <c r="AG13"/>
  <c r="AA13"/>
  <c r="P13"/>
  <c r="B13"/>
  <c r="BJ12"/>
  <c r="AG12"/>
  <c r="AA12"/>
  <c r="P12"/>
  <c r="B12"/>
  <c r="AG11"/>
  <c r="AA11"/>
  <c r="P11"/>
  <c r="B11"/>
  <c r="AT10"/>
  <c r="AG10"/>
  <c r="AA10"/>
  <c r="P10"/>
  <c r="B10"/>
  <c r="AT9"/>
  <c r="AG9"/>
  <c r="AA9"/>
  <c r="P9"/>
  <c r="B9"/>
  <c r="AT8"/>
  <c r="AG8"/>
  <c r="AA8"/>
  <c r="P8"/>
  <c r="B8"/>
  <c r="AT7"/>
  <c r="AG7"/>
  <c r="AA7"/>
  <c r="P7"/>
  <c r="B7"/>
  <c r="AG6"/>
  <c r="AA6"/>
  <c r="P6"/>
  <c r="B6"/>
  <c r="BJ5"/>
  <c r="AT5"/>
  <c r="AG5"/>
  <c r="AA5"/>
  <c r="P5"/>
  <c r="B5"/>
  <c r="BJ4"/>
  <c r="AT4"/>
  <c r="AG4"/>
  <c r="AA4"/>
  <c r="P4"/>
  <c r="B4"/>
  <c r="C3"/>
  <c r="A3"/>
  <c r="BJ86" i="139"/>
  <c r="BJ84"/>
  <c r="BJ82"/>
  <c r="BJ80"/>
  <c r="BJ78"/>
  <c r="BJ76"/>
  <c r="BJ74"/>
  <c r="BJ71"/>
  <c r="BJ70"/>
  <c r="BJ68"/>
  <c r="AY68"/>
  <c r="AY67"/>
  <c r="AI67"/>
  <c r="AG67"/>
  <c r="BJ66"/>
  <c r="AY66"/>
  <c r="AY65"/>
  <c r="AI65"/>
  <c r="AG65"/>
  <c r="BJ64"/>
  <c r="AY64"/>
  <c r="AY63"/>
  <c r="AI63"/>
  <c r="AG63"/>
  <c r="BJ62"/>
  <c r="AY62"/>
  <c r="AY61"/>
  <c r="AI61"/>
  <c r="AG61"/>
  <c r="BJ60"/>
  <c r="AY60"/>
  <c r="C60"/>
  <c r="AY59"/>
  <c r="AI59"/>
  <c r="AG59"/>
  <c r="O59"/>
  <c r="C59"/>
  <c r="A59"/>
  <c r="BJ58"/>
  <c r="AY58"/>
  <c r="AY57"/>
  <c r="AI57"/>
  <c r="AG57"/>
  <c r="O57"/>
  <c r="C57"/>
  <c r="A57"/>
  <c r="BJ56"/>
  <c r="AY56"/>
  <c r="AY55"/>
  <c r="AI55"/>
  <c r="AG55"/>
  <c r="O55"/>
  <c r="C55"/>
  <c r="A55"/>
  <c r="BJ54"/>
  <c r="AY54"/>
  <c r="AY53"/>
  <c r="AI53"/>
  <c r="AG53"/>
  <c r="O53"/>
  <c r="C53"/>
  <c r="A53"/>
  <c r="BJ52"/>
  <c r="AY52"/>
  <c r="AY51"/>
  <c r="AI51"/>
  <c r="AG51"/>
  <c r="O51"/>
  <c r="C51"/>
  <c r="A51"/>
  <c r="BJ50"/>
  <c r="AY50"/>
  <c r="AY49"/>
  <c r="AI49"/>
  <c r="AG49"/>
  <c r="O49"/>
  <c r="C49"/>
  <c r="A49"/>
  <c r="BJ48"/>
  <c r="AY48"/>
  <c r="AY47"/>
  <c r="AI47"/>
  <c r="AG47"/>
  <c r="O47"/>
  <c r="C47"/>
  <c r="A47"/>
  <c r="BJ46"/>
  <c r="AY46"/>
  <c r="AY45"/>
  <c r="AI45"/>
  <c r="AG45"/>
  <c r="O45"/>
  <c r="C45"/>
  <c r="A45"/>
  <c r="BJ44"/>
  <c r="AY44"/>
  <c r="A44"/>
  <c r="AY43"/>
  <c r="AI43"/>
  <c r="AG43"/>
  <c r="A43"/>
  <c r="BJ42"/>
  <c r="AY42"/>
  <c r="S42"/>
  <c r="B42"/>
  <c r="AY41"/>
  <c r="AI41"/>
  <c r="AG41"/>
  <c r="R41"/>
  <c r="D41"/>
  <c r="B41"/>
  <c r="AG40"/>
  <c r="C40"/>
  <c r="A40"/>
  <c r="BJ35"/>
  <c r="BF34"/>
  <c r="AC34"/>
  <c r="X34"/>
  <c r="C34"/>
  <c r="A34"/>
  <c r="BJ33"/>
  <c r="BF32"/>
  <c r="AC32"/>
  <c r="X32"/>
  <c r="C32"/>
  <c r="A32"/>
  <c r="BJ31"/>
  <c r="BF30"/>
  <c r="AC30"/>
  <c r="X30"/>
  <c r="C30"/>
  <c r="A30"/>
  <c r="BJ29"/>
  <c r="BF28"/>
  <c r="AC28"/>
  <c r="X28"/>
  <c r="C28"/>
  <c r="A28"/>
  <c r="BJ27"/>
  <c r="BF26"/>
  <c r="AC26"/>
  <c r="X26"/>
  <c r="C26"/>
  <c r="A26"/>
  <c r="BJ25"/>
  <c r="BF24"/>
  <c r="AC24"/>
  <c r="X24"/>
  <c r="C24"/>
  <c r="A24"/>
  <c r="BJ23"/>
  <c r="BF22"/>
  <c r="AC22"/>
  <c r="X22"/>
  <c r="C22"/>
  <c r="A22"/>
  <c r="BJ21"/>
  <c r="BF20"/>
  <c r="AC20"/>
  <c r="X20"/>
  <c r="C20"/>
  <c r="A20"/>
  <c r="BJ19"/>
  <c r="BF18"/>
  <c r="AC18"/>
  <c r="X18"/>
  <c r="C18"/>
  <c r="A18"/>
  <c r="BJ17"/>
  <c r="BF16"/>
  <c r="AC16"/>
  <c r="X16"/>
  <c r="C16"/>
  <c r="A16"/>
  <c r="A15"/>
  <c r="A14"/>
  <c r="BJ12"/>
  <c r="BF11"/>
  <c r="AC11"/>
  <c r="X11"/>
  <c r="C11"/>
  <c r="A11"/>
  <c r="BJ10"/>
  <c r="BF9"/>
  <c r="AC9"/>
  <c r="X9"/>
  <c r="C9"/>
  <c r="A9"/>
  <c r="BJ8"/>
  <c r="BF7"/>
  <c r="AC7"/>
  <c r="X7"/>
  <c r="C7"/>
  <c r="A7"/>
  <c r="BJ6"/>
  <c r="BF5"/>
  <c r="AC5"/>
  <c r="X5"/>
  <c r="C5"/>
  <c r="A5"/>
  <c r="A4"/>
  <c r="A3"/>
  <c r="A2"/>
  <c r="B34" i="140"/>
  <c r="W31"/>
  <c r="B31"/>
  <c r="W30"/>
  <c r="W29"/>
  <c r="B28"/>
  <c r="X27"/>
  <c r="V27"/>
  <c r="B27"/>
  <c r="B26"/>
  <c r="W25"/>
  <c r="W24"/>
  <c r="B24"/>
  <c r="W23"/>
  <c r="K23"/>
  <c r="K22"/>
  <c r="B22"/>
  <c r="K21"/>
  <c r="B21"/>
  <c r="BJ20"/>
  <c r="X20"/>
  <c r="V20"/>
  <c r="K20"/>
  <c r="B20"/>
  <c r="BJ19"/>
  <c r="K19"/>
  <c r="B19"/>
  <c r="K18"/>
  <c r="B18"/>
  <c r="BJ17"/>
  <c r="AM17"/>
  <c r="K17"/>
  <c r="B17"/>
  <c r="BJ16"/>
  <c r="W16"/>
  <c r="K16"/>
  <c r="B16"/>
  <c r="W15"/>
  <c r="K15"/>
  <c r="B15"/>
  <c r="BJ14"/>
  <c r="K14"/>
  <c r="B14"/>
  <c r="BJ13"/>
  <c r="V13"/>
  <c r="K13"/>
  <c r="B13"/>
  <c r="K12"/>
  <c r="B12"/>
  <c r="BJ11"/>
  <c r="X11"/>
  <c r="V11"/>
  <c r="K11"/>
  <c r="B11"/>
  <c r="BJ10"/>
  <c r="K10"/>
  <c r="B10"/>
  <c r="A9"/>
  <c r="BJ8"/>
  <c r="BA8"/>
  <c r="AQ8"/>
  <c r="AM8"/>
  <c r="C8"/>
  <c r="A8"/>
  <c r="W7"/>
  <c r="BJ6"/>
  <c r="O6"/>
  <c r="B6"/>
  <c r="BJ5"/>
  <c r="V5"/>
  <c r="N5"/>
  <c r="D5"/>
  <c r="B5"/>
  <c r="BJ3"/>
  <c r="AS3"/>
  <c r="AQ3"/>
  <c r="X3"/>
  <c r="V3"/>
  <c r="C3"/>
  <c r="A3"/>
  <c r="BJ2"/>
  <c r="J76" i="145"/>
  <c r="P74"/>
  <c r="A74"/>
  <c r="F73"/>
  <c r="W71"/>
  <c r="P71"/>
  <c r="A71"/>
  <c r="W70"/>
  <c r="F70"/>
  <c r="BO69"/>
  <c r="W69"/>
  <c r="BO68"/>
  <c r="P68"/>
  <c r="A68"/>
  <c r="X67"/>
  <c r="V67"/>
  <c r="F67"/>
  <c r="P65"/>
  <c r="A65"/>
  <c r="W64"/>
  <c r="E64"/>
  <c r="B64"/>
  <c r="BO63"/>
  <c r="A63"/>
  <c r="BO62"/>
  <c r="AR62"/>
  <c r="AR61"/>
  <c r="W61"/>
  <c r="C61"/>
  <c r="A61"/>
  <c r="BJ60"/>
  <c r="AR60"/>
  <c r="BO59"/>
  <c r="B59"/>
  <c r="BO58"/>
  <c r="W58"/>
  <c r="B58"/>
  <c r="BJ57"/>
  <c r="AG57"/>
  <c r="C57"/>
  <c r="A57"/>
  <c r="AS56"/>
  <c r="AQ56"/>
  <c r="AG56"/>
  <c r="W56"/>
  <c r="AG55"/>
  <c r="W55"/>
  <c r="AG54"/>
  <c r="W54"/>
  <c r="B54"/>
  <c r="AG53"/>
  <c r="W53"/>
  <c r="W52"/>
  <c r="B52"/>
  <c r="BJ51"/>
  <c r="AG51"/>
  <c r="W51"/>
  <c r="BJ50"/>
  <c r="AR50"/>
  <c r="AG50"/>
  <c r="B50"/>
  <c r="AR49"/>
  <c r="AG49"/>
  <c r="W49"/>
  <c r="B49"/>
  <c r="AR48"/>
  <c r="AG48"/>
  <c r="W48"/>
  <c r="L48"/>
  <c r="B48"/>
  <c r="BJ47"/>
  <c r="AR47"/>
  <c r="W47"/>
  <c r="L47"/>
  <c r="B47"/>
  <c r="AR46"/>
  <c r="AG46"/>
  <c r="W46"/>
  <c r="L46"/>
  <c r="B46"/>
  <c r="BO45"/>
  <c r="W45"/>
  <c r="L45"/>
  <c r="B45"/>
  <c r="BO44"/>
  <c r="BJ44"/>
  <c r="V44"/>
  <c r="A44"/>
  <c r="AS43"/>
  <c r="AQ43"/>
  <c r="X43"/>
  <c r="V43"/>
  <c r="C43"/>
  <c r="A43"/>
  <c r="BE37"/>
  <c r="AU37"/>
  <c r="AR36"/>
  <c r="B36"/>
  <c r="AR35"/>
  <c r="W35"/>
  <c r="B35"/>
  <c r="AT34"/>
  <c r="AR34"/>
  <c r="AQ33"/>
  <c r="BJ32"/>
  <c r="W32"/>
  <c r="BJ31"/>
  <c r="AS30"/>
  <c r="AQ30"/>
  <c r="C30"/>
  <c r="A30"/>
  <c r="W29"/>
  <c r="AR28"/>
  <c r="W28"/>
  <c r="B28"/>
  <c r="BJ27"/>
  <c r="AR27"/>
  <c r="AG27"/>
  <c r="W27"/>
  <c r="BJ26"/>
  <c r="AG26"/>
  <c r="W26"/>
  <c r="B26"/>
  <c r="AS25"/>
  <c r="AQ25"/>
  <c r="AG25"/>
  <c r="W25"/>
  <c r="B25"/>
  <c r="BJ24"/>
  <c r="AG24"/>
  <c r="W24"/>
  <c r="BJ23"/>
  <c r="V23"/>
  <c r="X22"/>
  <c r="V22"/>
  <c r="C22"/>
  <c r="A22"/>
  <c r="BJ21"/>
  <c r="AR21"/>
  <c r="BJ20"/>
  <c r="AR20"/>
  <c r="AJ20"/>
  <c r="W20"/>
  <c r="B20"/>
  <c r="BN19"/>
  <c r="BA19"/>
  <c r="AI19"/>
  <c r="Y19"/>
  <c r="W19"/>
  <c r="B19"/>
  <c r="BN18"/>
  <c r="BJ18"/>
  <c r="BA18"/>
  <c r="AR18"/>
  <c r="B18"/>
  <c r="BJ17"/>
  <c r="BA17"/>
  <c r="AR17"/>
  <c r="X17"/>
  <c r="V17"/>
  <c r="BN16"/>
  <c r="BA16"/>
  <c r="AR16"/>
  <c r="BN15"/>
  <c r="BJ15"/>
  <c r="BA15"/>
  <c r="AR15"/>
  <c r="W15"/>
  <c r="BJ14"/>
  <c r="BA14"/>
  <c r="AR14"/>
  <c r="W14"/>
  <c r="C14"/>
  <c r="A14"/>
  <c r="BN13"/>
  <c r="BA13"/>
  <c r="AR13"/>
  <c r="X13"/>
  <c r="V13"/>
  <c r="BN12"/>
  <c r="BJ12"/>
  <c r="BA12"/>
  <c r="AR12"/>
  <c r="B12"/>
  <c r="BJ11"/>
  <c r="BA11"/>
  <c r="AR11"/>
  <c r="W11"/>
  <c r="B11"/>
  <c r="BA10"/>
  <c r="AR10"/>
  <c r="Y10"/>
  <c r="W10"/>
  <c r="B10"/>
  <c r="BN9"/>
  <c r="BJ9"/>
  <c r="BA9"/>
  <c r="AR9"/>
  <c r="BN8"/>
  <c r="BJ8"/>
  <c r="C8"/>
  <c r="A8"/>
  <c r="AS7"/>
  <c r="AQ7"/>
  <c r="X7"/>
  <c r="V7"/>
  <c r="B6"/>
  <c r="BN5"/>
  <c r="BJ5"/>
  <c r="BE5"/>
  <c r="AR5"/>
  <c r="W5"/>
  <c r="B5"/>
  <c r="BN4"/>
  <c r="BJ4"/>
  <c r="BD4"/>
  <c r="AT4"/>
  <c r="AR4"/>
  <c r="W4"/>
  <c r="AS3"/>
  <c r="AQ3"/>
  <c r="X3"/>
  <c r="V3"/>
  <c r="C3"/>
  <c r="A3"/>
  <c r="B156" i="154"/>
  <c r="B155"/>
  <c r="K154"/>
  <c r="B154"/>
  <c r="K153"/>
  <c r="B153"/>
  <c r="K152"/>
  <c r="B152"/>
  <c r="K151"/>
  <c r="B151"/>
  <c r="K150"/>
  <c r="B150"/>
  <c r="K149"/>
  <c r="B149"/>
  <c r="K148"/>
  <c r="B148"/>
  <c r="C147"/>
  <c r="A147"/>
  <c r="BJ146"/>
  <c r="B145"/>
  <c r="B144"/>
  <c r="B143"/>
  <c r="BJ142"/>
  <c r="B142"/>
  <c r="BJ141"/>
  <c r="C140"/>
  <c r="A140"/>
  <c r="B138"/>
  <c r="B137"/>
  <c r="BJ136"/>
  <c r="BJ135"/>
  <c r="W135"/>
  <c r="C135"/>
  <c r="A135"/>
  <c r="W134"/>
  <c r="AF133"/>
  <c r="W133"/>
  <c r="AF132"/>
  <c r="W132"/>
  <c r="B132"/>
  <c r="AF131"/>
  <c r="W131"/>
  <c r="BJ130"/>
  <c r="AF130"/>
  <c r="W130"/>
  <c r="B130"/>
  <c r="AF129"/>
  <c r="W129"/>
  <c r="BJ128"/>
  <c r="AF128"/>
  <c r="W128"/>
  <c r="B128"/>
  <c r="AF127"/>
  <c r="W127"/>
  <c r="BJ126"/>
  <c r="BJ125"/>
  <c r="X124"/>
  <c r="V124"/>
  <c r="C124"/>
  <c r="A124"/>
  <c r="BK121"/>
  <c r="B119"/>
  <c r="B118"/>
  <c r="AR117"/>
  <c r="L117"/>
  <c r="B117"/>
  <c r="AR116"/>
  <c r="L116"/>
  <c r="B116"/>
  <c r="AR115"/>
  <c r="L115"/>
  <c r="B115"/>
  <c r="AR114"/>
  <c r="L114"/>
  <c r="B114"/>
  <c r="BJ113"/>
  <c r="AR113"/>
  <c r="W111"/>
  <c r="BJ110"/>
  <c r="W110"/>
  <c r="BJ109"/>
  <c r="BJ107"/>
  <c r="AS106"/>
  <c r="AQ106"/>
  <c r="X106"/>
  <c r="V106"/>
  <c r="C106"/>
  <c r="A106"/>
  <c r="BJ104"/>
  <c r="C103"/>
  <c r="A103"/>
  <c r="BJ101"/>
  <c r="C100"/>
  <c r="A100"/>
  <c r="BJ99"/>
  <c r="C98"/>
  <c r="A98"/>
  <c r="BJ97"/>
  <c r="C96"/>
  <c r="A96"/>
  <c r="BJ94"/>
  <c r="C93"/>
  <c r="A93"/>
  <c r="BJ92"/>
  <c r="C91"/>
  <c r="A91"/>
  <c r="BF88"/>
  <c r="AU88"/>
  <c r="AQ88"/>
  <c r="AN88"/>
  <c r="AK88"/>
  <c r="AH88"/>
  <c r="AE88"/>
  <c r="AA88"/>
  <c r="X88"/>
  <c r="T88"/>
  <c r="Q88"/>
  <c r="N88"/>
  <c r="A85"/>
  <c r="B80"/>
  <c r="B79"/>
  <c r="B78"/>
  <c r="B77"/>
  <c r="B76"/>
  <c r="BJ72"/>
  <c r="C72"/>
  <c r="A72"/>
  <c r="BJ71"/>
  <c r="W71"/>
  <c r="W70"/>
  <c r="B70"/>
  <c r="BJ69"/>
  <c r="W69"/>
  <c r="B69"/>
  <c r="BJ68"/>
  <c r="W68"/>
  <c r="B68"/>
  <c r="B67"/>
  <c r="BJ66"/>
  <c r="B66"/>
  <c r="BJ65"/>
  <c r="X64"/>
  <c r="V64"/>
  <c r="C64"/>
  <c r="A64"/>
  <c r="BJ47"/>
  <c r="BJ46"/>
  <c r="C44"/>
  <c r="A44"/>
  <c r="W39"/>
  <c r="W36"/>
  <c r="W33"/>
  <c r="W31"/>
  <c r="BJ30"/>
  <c r="BE30"/>
  <c r="AR30"/>
  <c r="AF30"/>
  <c r="W30"/>
  <c r="BJ29"/>
  <c r="BD29"/>
  <c r="AT29"/>
  <c r="AR29"/>
  <c r="W29"/>
  <c r="AF28"/>
  <c r="W28"/>
  <c r="AS26"/>
  <c r="AQ26"/>
  <c r="AF26"/>
  <c r="W26"/>
  <c r="AF24"/>
  <c r="W24"/>
  <c r="AF23"/>
  <c r="AF22"/>
  <c r="W22"/>
  <c r="AR21"/>
  <c r="AF20"/>
  <c r="W20"/>
  <c r="AF18"/>
  <c r="W18"/>
  <c r="BJ17"/>
  <c r="AR17"/>
  <c r="AF17"/>
  <c r="BJ16"/>
  <c r="AR16"/>
  <c r="AF16"/>
  <c r="W16"/>
  <c r="AR15"/>
  <c r="AF15"/>
  <c r="BJ14"/>
  <c r="AR14"/>
  <c r="AF14"/>
  <c r="W14"/>
  <c r="BJ13"/>
  <c r="AR13"/>
  <c r="AF13"/>
  <c r="O13"/>
  <c r="B13"/>
  <c r="AR12"/>
  <c r="AF12"/>
  <c r="W12"/>
  <c r="N12"/>
  <c r="D12"/>
  <c r="B12"/>
  <c r="BJ11"/>
  <c r="AR11"/>
  <c r="BJ10"/>
  <c r="AQ10"/>
  <c r="AF10"/>
  <c r="W10"/>
  <c r="C10"/>
  <c r="A10"/>
  <c r="AS9"/>
  <c r="AQ9"/>
  <c r="BJ8"/>
  <c r="AF8"/>
  <c r="W8"/>
  <c r="B8"/>
  <c r="BJ7"/>
  <c r="BE7"/>
  <c r="AR7"/>
  <c r="B7"/>
  <c r="BD6"/>
  <c r="AR6"/>
  <c r="AF6"/>
  <c r="W6"/>
  <c r="B6"/>
  <c r="BJ5"/>
  <c r="AT5"/>
  <c r="AR5"/>
  <c r="AF5"/>
  <c r="W5"/>
  <c r="BJ4"/>
  <c r="V4"/>
  <c r="AS3"/>
  <c r="AQ3"/>
  <c r="X3"/>
  <c r="V3"/>
  <c r="C3"/>
  <c r="A3"/>
  <c r="BK53" i="144"/>
  <c r="BK51"/>
  <c r="BK49"/>
  <c r="BK47"/>
  <c r="BK45"/>
  <c r="BK43"/>
  <c r="BK41"/>
  <c r="BK40"/>
  <c r="AS40"/>
  <c r="AS39"/>
  <c r="AS38"/>
  <c r="X38"/>
  <c r="BK37"/>
  <c r="AS37"/>
  <c r="BK36"/>
  <c r="AS36"/>
  <c r="X35"/>
  <c r="BK34"/>
  <c r="X34"/>
  <c r="B34"/>
  <c r="BK33"/>
  <c r="X33"/>
  <c r="B33"/>
  <c r="AT32"/>
  <c r="AR32"/>
  <c r="B32"/>
  <c r="Y31"/>
  <c r="W31"/>
  <c r="B31"/>
  <c r="AS30"/>
  <c r="BK29"/>
  <c r="AS29"/>
  <c r="BK28"/>
  <c r="C28"/>
  <c r="A28"/>
  <c r="AT27"/>
  <c r="AR27"/>
  <c r="X27"/>
  <c r="BK26"/>
  <c r="X26"/>
  <c r="B26"/>
  <c r="BK25"/>
  <c r="AS25"/>
  <c r="X25"/>
  <c r="B25"/>
  <c r="AS24"/>
  <c r="BK23"/>
  <c r="BK22"/>
  <c r="AT21"/>
  <c r="AR21"/>
  <c r="Y21"/>
  <c r="W21"/>
  <c r="C21"/>
  <c r="A21"/>
  <c r="AE19"/>
  <c r="C18"/>
  <c r="A18"/>
  <c r="BK17"/>
  <c r="AI16"/>
  <c r="AG16"/>
  <c r="C16"/>
  <c r="A16"/>
  <c r="AI14"/>
  <c r="AG14"/>
  <c r="C14"/>
  <c r="A14"/>
  <c r="BK13"/>
  <c r="AI12"/>
  <c r="AG12"/>
  <c r="C12"/>
  <c r="A12"/>
  <c r="BK11"/>
  <c r="AI10"/>
  <c r="AG10"/>
  <c r="C10"/>
  <c r="A10"/>
  <c r="BK9"/>
  <c r="AI8"/>
  <c r="AG8"/>
  <c r="C8"/>
  <c r="A8"/>
  <c r="BK7"/>
  <c r="AI6"/>
  <c r="AG6"/>
  <c r="C6"/>
  <c r="A6"/>
  <c r="BD4"/>
  <c r="AX4"/>
  <c r="AR4"/>
  <c r="X4"/>
  <c r="Q4"/>
  <c r="K4"/>
  <c r="A3"/>
  <c r="B35" i="148"/>
  <c r="W33"/>
  <c r="AQ32"/>
  <c r="W32"/>
  <c r="B32"/>
  <c r="W31"/>
  <c r="AR30"/>
  <c r="AR29"/>
  <c r="X29"/>
  <c r="V29"/>
  <c r="B29"/>
  <c r="BQ28"/>
  <c r="AR28"/>
  <c r="H28"/>
  <c r="B28"/>
  <c r="BQ27"/>
  <c r="BJ27"/>
  <c r="H27"/>
  <c r="B27"/>
  <c r="BJ26"/>
  <c r="AS26"/>
  <c r="AQ26"/>
  <c r="O26"/>
  <c r="H26"/>
  <c r="B26"/>
  <c r="W25"/>
  <c r="O25"/>
  <c r="H25"/>
  <c r="B25"/>
  <c r="BS24"/>
  <c r="AR24"/>
  <c r="W24"/>
  <c r="O24"/>
  <c r="H24"/>
  <c r="B24"/>
  <c r="BS23"/>
  <c r="AR23"/>
  <c r="W23"/>
  <c r="A23"/>
  <c r="AR22"/>
  <c r="W22"/>
  <c r="C22"/>
  <c r="A22"/>
  <c r="BJ21"/>
  <c r="AR21"/>
  <c r="W21"/>
  <c r="BJ20"/>
  <c r="AQ20"/>
  <c r="W20"/>
  <c r="BS19"/>
  <c r="AS19"/>
  <c r="AQ19"/>
  <c r="W19"/>
  <c r="N19"/>
  <c r="BS18"/>
  <c r="BQ18"/>
  <c r="W18"/>
  <c r="E18"/>
  <c r="B18"/>
  <c r="BQ17"/>
  <c r="AR17"/>
  <c r="X17"/>
  <c r="V17"/>
  <c r="C17"/>
  <c r="A17"/>
  <c r="AR16"/>
  <c r="BJ14"/>
  <c r="BJ15"/>
  <c r="AR15"/>
  <c r="W15"/>
  <c r="B15"/>
  <c r="W14"/>
  <c r="B14"/>
  <c r="BJ13"/>
  <c r="W13"/>
  <c r="BQ12"/>
  <c r="AS12"/>
  <c r="AQ12"/>
  <c r="W12"/>
  <c r="C12"/>
  <c r="A12"/>
  <c r="BQ11"/>
  <c r="W11"/>
  <c r="B10"/>
  <c r="BS9"/>
  <c r="BQ9"/>
  <c r="B9"/>
  <c r="BS8"/>
  <c r="BQ8"/>
  <c r="X8"/>
  <c r="V8"/>
  <c r="C7"/>
  <c r="A7"/>
  <c r="BS5"/>
  <c r="BQ5"/>
  <c r="BJ5"/>
  <c r="AZ5"/>
  <c r="AQ5"/>
  <c r="AI5"/>
  <c r="B5"/>
  <c r="BS4"/>
  <c r="BQ4"/>
  <c r="BJ4"/>
  <c r="AQ4"/>
  <c r="W4"/>
  <c r="B4"/>
  <c r="AS3"/>
  <c r="AQ3"/>
  <c r="X3"/>
  <c r="V3"/>
  <c r="C3"/>
  <c r="A3"/>
  <c r="AT40" i="150"/>
  <c r="AT39"/>
  <c r="AE39"/>
  <c r="AA39"/>
  <c r="BF36"/>
  <c r="AS36"/>
  <c r="AN36"/>
  <c r="AI36"/>
  <c r="W36"/>
  <c r="U36"/>
  <c r="C36"/>
  <c r="A36"/>
  <c r="W21"/>
  <c r="X20"/>
  <c r="V20"/>
  <c r="BJ19"/>
  <c r="V18"/>
  <c r="W16"/>
  <c r="BJ15"/>
  <c r="Y15"/>
  <c r="W15"/>
  <c r="X14"/>
  <c r="V14"/>
  <c r="B11"/>
  <c r="B8"/>
  <c r="B5"/>
  <c r="B3"/>
  <c r="A1"/>
  <c r="A1" i="123"/>
  <c r="A44" i="135"/>
  <c r="A1"/>
  <c r="A79" i="132"/>
  <c r="A41"/>
  <c r="A1"/>
  <c r="A42" i="133"/>
  <c r="A1"/>
  <c r="A42" i="136"/>
  <c r="A1"/>
  <c r="A83" i="138"/>
  <c r="A42"/>
  <c r="A1"/>
  <c r="A41" i="137"/>
  <c r="A1"/>
  <c r="A38" i="139"/>
  <c r="A1"/>
  <c r="A1" i="140"/>
  <c r="A122" i="154"/>
  <c r="A83"/>
  <c r="A42"/>
  <c r="A1"/>
  <c r="A1" i="144"/>
  <c r="A41" i="145"/>
  <c r="A1"/>
  <c r="A1" i="148"/>
  <c r="A1" i="151"/>
  <c r="BJ64" i="154"/>
  <c r="BJ14" i="136"/>
  <c r="A14" i="138"/>
  <c r="A15"/>
  <c r="A16"/>
  <c r="H13"/>
  <c r="H14"/>
  <c r="H15"/>
  <c r="H16"/>
  <c r="R13"/>
  <c r="R14"/>
  <c r="R15"/>
  <c r="R16"/>
  <c r="Z13"/>
  <c r="Z14"/>
  <c r="Z15"/>
  <c r="Z16"/>
  <c r="AH13"/>
  <c r="AH14"/>
  <c r="AH15"/>
  <c r="AH16"/>
  <c r="AQ13"/>
  <c r="AQ14"/>
  <c r="AQ15"/>
  <c r="AQ16"/>
  <c r="AZ13"/>
  <c r="AZ14"/>
  <c r="AZ15"/>
  <c r="AZ16"/>
  <c r="BJ47" i="136"/>
  <c r="BJ30" i="135"/>
  <c r="BJ10"/>
  <c r="BJ11" i="136"/>
  <c r="BJ50"/>
  <c r="Z113" i="138"/>
  <c r="Z5"/>
  <c r="E5"/>
  <c r="P15" i="123"/>
  <c r="P17"/>
  <c r="P19"/>
  <c r="P21"/>
  <c r="P23"/>
  <c r="P25"/>
  <c r="P27"/>
  <c r="N65" i="138"/>
  <c r="AB87"/>
</calcChain>
</file>

<file path=xl/sharedStrings.xml><?xml version="1.0" encoding="utf-8"?>
<sst xmlns="http://schemas.openxmlformats.org/spreadsheetml/2006/main" count="1207" uniqueCount="110">
  <si>
    <t>A</t>
  </si>
  <si>
    <t>B</t>
  </si>
  <si>
    <t>|___|___|___|</t>
  </si>
  <si>
    <t>|___|___|___|___|___|</t>
  </si>
  <si>
    <t>|___|___|</t>
  </si>
  <si>
    <t>:</t>
  </si>
  <si>
    <t>E</t>
  </si>
  <si>
    <t>N</t>
  </si>
  <si>
    <t>M</t>
  </si>
  <si>
    <t>T</t>
  </si>
  <si>
    <t>|___|.|___|___|___|</t>
  </si>
  <si>
    <t>سایر:</t>
  </si>
  <si>
    <t>|___|___|___|___|___|___|</t>
  </si>
  <si>
    <t>|___|___|___|___|___|___|___|___|___|___|</t>
  </si>
  <si>
    <t>F.01</t>
  </si>
  <si>
    <t>F.03</t>
  </si>
  <si>
    <t>|___|___|___|___|___|___|___|___|</t>
  </si>
  <si>
    <t>|___|___|:|___|___|</t>
  </si>
  <si>
    <t>هرات</t>
  </si>
  <si>
    <t>بغلان</t>
  </si>
  <si>
    <t>دایکندی</t>
  </si>
  <si>
    <t>بلخ</t>
  </si>
  <si>
    <t>غور</t>
  </si>
  <si>
    <t>W</t>
  </si>
  <si>
    <t>|___|___|___|___|___|___|___|___|___|</t>
  </si>
  <si>
    <t>|___|</t>
  </si>
  <si>
    <t>A.02</t>
  </si>
  <si>
    <t>A.04</t>
  </si>
  <si>
    <t>A.05</t>
  </si>
  <si>
    <t>A.06</t>
  </si>
  <si>
    <t>A.07</t>
  </si>
  <si>
    <t>A.08</t>
  </si>
  <si>
    <t>A.09</t>
  </si>
  <si>
    <t>A.10</t>
  </si>
  <si>
    <t>A.11</t>
  </si>
  <si>
    <t>A.13</t>
  </si>
  <si>
    <t>A.14</t>
  </si>
  <si>
    <t>B.02</t>
  </si>
  <si>
    <t>B.03</t>
  </si>
  <si>
    <t>A.12</t>
  </si>
  <si>
    <t>F.90</t>
  </si>
  <si>
    <t>F.91</t>
  </si>
  <si>
    <t>F.92</t>
  </si>
  <si>
    <t>F.93</t>
  </si>
  <si>
    <t>هیچ</t>
  </si>
  <si>
    <t>N.01</t>
  </si>
  <si>
    <t>N.09</t>
  </si>
  <si>
    <t>N.12</t>
  </si>
  <si>
    <t>N.13</t>
  </si>
  <si>
    <t>N.19</t>
  </si>
  <si>
    <t>N.20</t>
  </si>
  <si>
    <t>N.22</t>
  </si>
  <si>
    <t>N.27</t>
  </si>
  <si>
    <t>N.28</t>
  </si>
  <si>
    <t>N.42</t>
  </si>
  <si>
    <t>N.46</t>
  </si>
  <si>
    <t>N.04</t>
  </si>
  <si>
    <t>N.05</t>
  </si>
  <si>
    <t>N.34</t>
  </si>
  <si>
    <t>N.65</t>
  </si>
  <si>
    <t>N.66</t>
  </si>
  <si>
    <t>N.78</t>
  </si>
  <si>
    <t>N.81</t>
  </si>
  <si>
    <t>N.85</t>
  </si>
  <si>
    <t>N.82</t>
  </si>
  <si>
    <t>N.83</t>
  </si>
  <si>
    <t>N.88</t>
  </si>
  <si>
    <t>N.89</t>
  </si>
  <si>
    <t>N.15</t>
  </si>
  <si>
    <t>|___|.|___|___|</t>
  </si>
  <si>
    <t>|___|___|___|___|</t>
  </si>
  <si>
    <t>N.199</t>
  </si>
  <si>
    <t xml:space="preserve">n </t>
  </si>
  <si>
    <t>Fersi</t>
  </si>
  <si>
    <t>Adraskan</t>
  </si>
  <si>
    <t>Chisht-e Sharif</t>
  </si>
  <si>
    <t>Gulran</t>
  </si>
  <si>
    <t>Balkh</t>
  </si>
  <si>
    <t>Khost Wa Firing</t>
  </si>
  <si>
    <t>Daulina</t>
  </si>
  <si>
    <t>Sang Takht</t>
  </si>
  <si>
    <t>ALL OF SECTION 0, WITH THE EXCEPTION OF 0.07, SHOULD BE COMPLETED PRIOR TO INTERVIEW</t>
  </si>
  <si>
    <t>What is your father's name?</t>
  </si>
  <si>
    <t>[ONLY ASK QUESTION 2.03 IF ANSWER TO 2.02 IS "N", "A", OR "B"]</t>
  </si>
  <si>
    <t>Don't Know</t>
  </si>
  <si>
    <t>Refuse to Answer</t>
  </si>
  <si>
    <t>Most Important Council - Council 1</t>
  </si>
  <si>
    <t>Second Most Important Council - Council 2</t>
  </si>
  <si>
    <t>Third Most Important Council - Council 3</t>
  </si>
  <si>
    <t>Only One Council Serves Village</t>
  </si>
  <si>
    <t>Only Two Councils Serve Village</t>
  </si>
  <si>
    <t>[SKIP TO 3.15]</t>
  </si>
  <si>
    <t>[&gt;&gt; NEXT TITLE]</t>
  </si>
  <si>
    <t>Malik</t>
  </si>
  <si>
    <t>Arbab</t>
  </si>
  <si>
    <t xml:space="preserve">and </t>
  </si>
  <si>
    <t>Qariyadar</t>
  </si>
  <si>
    <t>Khan</t>
  </si>
  <si>
    <t>Zamindar</t>
  </si>
  <si>
    <t>Baay</t>
  </si>
  <si>
    <t>or</t>
  </si>
  <si>
    <t>Beg</t>
  </si>
  <si>
    <t>Mullah</t>
  </si>
  <si>
    <t>Imam</t>
  </si>
  <si>
    <t>Mosque Mullah</t>
  </si>
  <si>
    <t>Mawlawi</t>
  </si>
  <si>
    <t>Rohanion</t>
  </si>
  <si>
    <t>Alim Din</t>
  </si>
  <si>
    <t>Local Commander</t>
  </si>
  <si>
    <t>Other:</t>
  </si>
</sst>
</file>

<file path=xl/styles.xml><?xml version="1.0" encoding="utf-8"?>
<styleSheet xmlns="http://schemas.openxmlformats.org/spreadsheetml/2006/main">
  <numFmts count="1">
    <numFmt numFmtId="43" formatCode="_(* #,##0.00_);_(* \(#,##0.00\);_(* &quot;-&quot;??_);_(@_)"/>
  </numFmts>
  <fonts count="2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0"/>
      <name val="Arial"/>
      <family val="2"/>
    </font>
    <font>
      <sz val="11"/>
      <color theme="1"/>
      <name val="Calibri"/>
      <family val="2"/>
      <scheme val="minor"/>
    </font>
    <font>
      <b/>
      <sz val="8"/>
      <color theme="0"/>
      <name val="Arial"/>
      <family val="2"/>
    </font>
    <font>
      <b/>
      <sz val="8"/>
      <color theme="0" tint="-0.14999847407452621"/>
      <name val="Arial"/>
      <family val="2"/>
    </font>
    <font>
      <b/>
      <sz val="8"/>
      <color theme="0" tint="-0.249977111117893"/>
      <name val="Arial"/>
      <family val="2"/>
    </font>
    <font>
      <b/>
      <sz val="8"/>
      <color rgb="FFFF0000"/>
      <name val="Arial"/>
      <family val="2"/>
    </font>
    <font>
      <b/>
      <sz val="8"/>
      <color indexed="9"/>
      <name val="Arial"/>
      <family val="2"/>
    </font>
    <font>
      <b/>
      <sz val="8"/>
      <name val="Arial"/>
      <family val="2"/>
    </font>
    <font>
      <sz val="8"/>
      <color theme="0" tint="-0.499984740745262"/>
      <name val="Arial"/>
      <family val="2"/>
    </font>
    <font>
      <sz val="8"/>
      <color theme="0"/>
      <name val="Arial"/>
      <family val="2"/>
    </font>
    <font>
      <sz val="8"/>
      <color theme="1"/>
      <name val="Arial"/>
      <family val="2"/>
    </font>
    <font>
      <sz val="8"/>
      <color indexed="8"/>
      <name val="Arial"/>
      <family val="2"/>
    </font>
    <font>
      <b/>
      <sz val="8"/>
      <color indexed="10"/>
      <name val="Arial"/>
      <family val="2"/>
    </font>
    <font>
      <b/>
      <sz val="8"/>
      <color theme="1"/>
      <name val="Arial"/>
      <family val="2"/>
    </font>
    <font>
      <sz val="8"/>
      <color rgb="FFFF0000"/>
      <name val="Arial"/>
      <family val="2"/>
    </font>
  </fonts>
  <fills count="11">
    <fill>
      <patternFill patternType="none"/>
    </fill>
    <fill>
      <patternFill patternType="gray125"/>
    </fill>
    <fill>
      <patternFill patternType="solid">
        <fgColor rgb="FFFFFF00"/>
        <bgColor indexed="64"/>
      </patternFill>
    </fill>
    <fill>
      <patternFill patternType="solid">
        <fgColor theme="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rgb="FFFF000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34998626667073579"/>
        <bgColor indexed="64"/>
      </patternFill>
    </fill>
  </fills>
  <borders count="249">
    <border>
      <left/>
      <right/>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bottom/>
      <diagonal/>
    </border>
    <border>
      <left/>
      <right style="thick">
        <color auto="1"/>
      </right>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ck">
        <color auto="1"/>
      </left>
      <right/>
      <top/>
      <bottom/>
      <diagonal/>
    </border>
    <border>
      <left/>
      <right/>
      <top style="medium">
        <color indexed="64"/>
      </top>
      <bottom style="thin">
        <color indexed="64"/>
      </bottom>
      <diagonal/>
    </border>
    <border>
      <left style="medium">
        <color indexed="64"/>
      </left>
      <right style="medium">
        <color auto="1"/>
      </right>
      <top/>
      <bottom style="thin">
        <color auto="1"/>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right style="thick">
        <color indexed="64"/>
      </right>
      <top style="thin">
        <color indexed="64"/>
      </top>
      <bottom/>
      <diagonal/>
    </border>
    <border>
      <left/>
      <right style="thick">
        <color indexed="64"/>
      </right>
      <top/>
      <bottom style="thin">
        <color indexed="64"/>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style="medium">
        <color indexed="64"/>
      </right>
      <top/>
      <bottom style="thick">
        <color indexed="64"/>
      </bottom>
      <diagonal/>
    </border>
    <border>
      <left style="thick">
        <color indexed="64"/>
      </left>
      <right style="thin">
        <color indexed="64"/>
      </right>
      <top style="thin">
        <color indexed="64"/>
      </top>
      <bottom/>
      <diagonal/>
    </border>
    <border>
      <left style="thin">
        <color indexed="64"/>
      </left>
      <right/>
      <top/>
      <bottom style="thick">
        <color indexed="64"/>
      </bottom>
      <diagonal/>
    </border>
    <border>
      <left style="thick">
        <color indexed="64"/>
      </left>
      <right style="thin">
        <color indexed="64"/>
      </right>
      <top style="thin">
        <color indexed="64"/>
      </top>
      <bottom style="thick">
        <color indexed="64"/>
      </bottom>
      <diagonal/>
    </border>
    <border>
      <left style="thick">
        <color indexed="64"/>
      </left>
      <right style="thin">
        <color indexed="64"/>
      </right>
      <top/>
      <bottom style="thick">
        <color indexed="64"/>
      </bottom>
      <diagonal/>
    </border>
    <border>
      <left/>
      <right style="thin">
        <color indexed="64"/>
      </right>
      <top/>
      <bottom style="thick">
        <color indexed="64"/>
      </bottom>
      <diagonal/>
    </border>
    <border>
      <left/>
      <right/>
      <top style="thick">
        <color indexed="64"/>
      </top>
      <bottom/>
      <diagonal/>
    </border>
    <border>
      <left/>
      <right style="thin">
        <color indexed="64"/>
      </right>
      <top style="thick">
        <color indexed="64"/>
      </top>
      <bottom/>
      <diagonal/>
    </border>
    <border>
      <left style="thin">
        <color indexed="64"/>
      </left>
      <right style="thick">
        <color indexed="64"/>
      </right>
      <top style="thin">
        <color indexed="64"/>
      </top>
      <bottom style="thin">
        <color indexed="64"/>
      </bottom>
      <diagonal/>
    </border>
    <border>
      <left style="thick">
        <color indexed="64"/>
      </left>
      <right/>
      <top style="thick">
        <color indexed="64"/>
      </top>
      <bottom/>
      <diagonal/>
    </border>
    <border>
      <left/>
      <right style="thick">
        <color indexed="64"/>
      </right>
      <top style="medium">
        <color indexed="64"/>
      </top>
      <bottom style="thin">
        <color indexed="64"/>
      </bottom>
      <diagonal/>
    </border>
    <border>
      <left style="medium">
        <color indexed="64"/>
      </left>
      <right/>
      <top/>
      <bottom style="thick">
        <color indexed="64"/>
      </bottom>
      <diagonal/>
    </border>
    <border>
      <left/>
      <right style="thick">
        <color indexed="64"/>
      </right>
      <top style="thick">
        <color indexed="64"/>
      </top>
      <bottom/>
      <diagonal/>
    </border>
    <border>
      <left style="thick">
        <color indexed="64"/>
      </left>
      <right style="thin">
        <color indexed="64"/>
      </right>
      <top/>
      <bottom/>
      <diagonal/>
    </border>
    <border>
      <left style="thick">
        <color indexed="64"/>
      </left>
      <right style="thin">
        <color indexed="64"/>
      </right>
      <top style="thick">
        <color indexed="64"/>
      </top>
      <bottom/>
      <diagonal/>
    </border>
    <border>
      <left style="medium">
        <color indexed="64"/>
      </left>
      <right/>
      <top style="thick">
        <color indexed="64"/>
      </top>
      <bottom/>
      <diagonal/>
    </border>
    <border>
      <left style="thin">
        <color indexed="64"/>
      </left>
      <right style="thin">
        <color indexed="64"/>
      </right>
      <top style="thick">
        <color indexed="64"/>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n">
        <color indexed="64"/>
      </top>
      <bottom/>
      <diagonal/>
    </border>
    <border>
      <left/>
      <right style="thin">
        <color indexed="64"/>
      </right>
      <top style="thick">
        <color indexed="64"/>
      </top>
      <bottom style="thin">
        <color indexed="64"/>
      </bottom>
      <diagonal/>
    </border>
    <border>
      <left style="thick">
        <color indexed="64"/>
      </left>
      <right/>
      <top style="medium">
        <color indexed="64"/>
      </top>
      <bottom style="thin">
        <color indexed="64"/>
      </bottom>
      <diagonal/>
    </border>
    <border>
      <left style="medium">
        <color indexed="64"/>
      </left>
      <right style="thick">
        <color indexed="64"/>
      </right>
      <top style="thin">
        <color indexed="64"/>
      </top>
      <bottom style="thick">
        <color indexed="64"/>
      </bottom>
      <diagonal/>
    </border>
    <border>
      <left style="thin">
        <color indexed="64"/>
      </left>
      <right/>
      <top style="thick">
        <color indexed="64"/>
      </top>
      <bottom/>
      <diagonal/>
    </border>
    <border>
      <left/>
      <right style="medium">
        <color indexed="64"/>
      </right>
      <top style="thick">
        <color indexed="64"/>
      </top>
      <bottom/>
      <diagonal/>
    </border>
    <border>
      <left/>
      <right style="thick">
        <color indexed="64"/>
      </right>
      <top style="thin">
        <color indexed="64"/>
      </top>
      <bottom style="thin">
        <color indexed="64"/>
      </bottom>
      <diagonal/>
    </border>
    <border>
      <left style="thick">
        <color indexed="64"/>
      </left>
      <right/>
      <top/>
      <bottom style="thin">
        <color indexed="64"/>
      </bottom>
      <diagonal/>
    </border>
    <border>
      <left style="thick">
        <color indexed="64"/>
      </left>
      <right style="thin">
        <color indexed="64"/>
      </right>
      <top style="thick">
        <color indexed="64"/>
      </top>
      <bottom style="medium">
        <color indexed="64"/>
      </bottom>
      <diagonal/>
    </border>
    <border>
      <left style="medium">
        <color indexed="64"/>
      </left>
      <right style="thick">
        <color indexed="64"/>
      </right>
      <top style="medium">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n">
        <color indexed="64"/>
      </left>
      <right style="thin">
        <color indexed="64"/>
      </right>
      <top/>
      <bottom style="thick">
        <color indexed="64"/>
      </bottom>
      <diagonal/>
    </border>
    <border>
      <left style="medium">
        <color indexed="64"/>
      </left>
      <right style="thin">
        <color indexed="64"/>
      </right>
      <top style="thick">
        <color indexed="64"/>
      </top>
      <bottom/>
      <diagonal/>
    </border>
    <border>
      <left style="medium">
        <color indexed="64"/>
      </left>
      <right style="thin">
        <color indexed="64"/>
      </right>
      <top/>
      <bottom style="thick">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theme="0"/>
      </top>
      <bottom style="thin">
        <color theme="0"/>
      </bottom>
      <diagonal/>
    </border>
    <border>
      <left/>
      <right/>
      <top style="thin">
        <color theme="0"/>
      </top>
      <bottom style="thin">
        <color theme="0"/>
      </bottom>
      <diagonal/>
    </border>
    <border>
      <left/>
      <right style="thin">
        <color indexed="64"/>
      </right>
      <top style="thin">
        <color theme="0"/>
      </top>
      <bottom style="thin">
        <color theme="0"/>
      </bottom>
      <diagonal/>
    </border>
    <border>
      <left/>
      <right style="thin">
        <color indexed="64"/>
      </right>
      <top style="thin">
        <color theme="0"/>
      </top>
      <bottom/>
      <diagonal/>
    </border>
    <border>
      <left/>
      <right style="thin">
        <color indexed="64"/>
      </right>
      <top/>
      <bottom style="thin">
        <color theme="0"/>
      </bottom>
      <diagonal/>
    </border>
    <border>
      <left style="medium">
        <color indexed="64"/>
      </left>
      <right style="medium">
        <color indexed="64"/>
      </right>
      <top style="medium">
        <color indexed="64"/>
      </top>
      <bottom/>
      <diagonal/>
    </border>
    <border>
      <left/>
      <right/>
      <top style="thin">
        <color theme="0"/>
      </top>
      <bottom/>
      <diagonal/>
    </border>
    <border>
      <left style="thin">
        <color indexed="64"/>
      </left>
      <right/>
      <top style="medium">
        <color indexed="64"/>
      </top>
      <bottom style="thin">
        <color indexed="64"/>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top style="thin">
        <color theme="0"/>
      </top>
      <bottom style="thin">
        <color indexed="64"/>
      </bottom>
      <diagonal/>
    </border>
    <border>
      <left/>
      <right style="thin">
        <color indexed="64"/>
      </right>
      <top style="thin">
        <color theme="0"/>
      </top>
      <bottom style="thin">
        <color indexed="64"/>
      </bottom>
      <diagonal/>
    </border>
    <border>
      <left/>
      <right style="thin">
        <color indexed="64"/>
      </right>
      <top style="medium">
        <color indexed="64"/>
      </top>
      <bottom style="thin">
        <color indexed="64"/>
      </bottom>
      <diagonal/>
    </border>
    <border>
      <left/>
      <right/>
      <top/>
      <bottom style="thin">
        <color theme="0"/>
      </bottom>
      <diagonal/>
    </border>
    <border>
      <left style="thick">
        <color indexed="64"/>
      </left>
      <right/>
      <top style="thin">
        <color theme="0"/>
      </top>
      <bottom/>
      <diagonal/>
    </border>
    <border>
      <left style="thick">
        <color indexed="64"/>
      </left>
      <right/>
      <top/>
      <bottom style="thin">
        <color theme="0"/>
      </bottom>
      <diagonal/>
    </border>
    <border>
      <left style="thick">
        <color indexed="64"/>
      </left>
      <right/>
      <top style="thin">
        <color theme="0"/>
      </top>
      <bottom style="thin">
        <color theme="0"/>
      </bottom>
      <diagonal/>
    </border>
    <border>
      <left style="thin">
        <color indexed="64"/>
      </left>
      <right/>
      <top style="thin">
        <color indexed="64"/>
      </top>
      <bottom style="medium">
        <color indexed="64"/>
      </bottom>
      <diagonal/>
    </border>
    <border>
      <left style="thin">
        <color indexed="64"/>
      </left>
      <right style="thick">
        <color indexed="64"/>
      </right>
      <top style="medium">
        <color indexed="64"/>
      </top>
      <bottom style="medium">
        <color indexed="64"/>
      </bottom>
      <diagonal/>
    </border>
    <border>
      <left style="thin">
        <color theme="0"/>
      </left>
      <right/>
      <top/>
      <bottom/>
      <diagonal/>
    </border>
    <border>
      <left style="thin">
        <color indexed="64"/>
      </left>
      <right style="medium">
        <color indexed="64"/>
      </right>
      <top/>
      <bottom style="thin">
        <color indexed="64"/>
      </bottom>
      <diagonal/>
    </border>
    <border>
      <left style="thin">
        <color indexed="64"/>
      </left>
      <right/>
      <top/>
      <bottom style="thin">
        <color theme="0"/>
      </bottom>
      <diagonal/>
    </border>
    <border>
      <left style="thin">
        <color indexed="64"/>
      </left>
      <right/>
      <top style="thin">
        <color theme="0"/>
      </top>
      <bottom/>
      <diagonal/>
    </border>
    <border>
      <left/>
      <right/>
      <top style="thin">
        <color indexed="64"/>
      </top>
      <bottom style="medium">
        <color indexed="64"/>
      </bottom>
      <diagonal/>
    </border>
    <border>
      <left style="thick">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ck">
        <color indexed="64"/>
      </right>
      <top style="medium">
        <color indexed="64"/>
      </top>
      <bottom/>
      <diagonal/>
    </border>
    <border>
      <left style="thick">
        <color indexed="64"/>
      </left>
      <right/>
      <top style="thick">
        <color indexed="64"/>
      </top>
      <bottom style="thin">
        <color indexed="64"/>
      </bottom>
      <diagonal/>
    </border>
    <border>
      <left style="thin">
        <color indexed="64"/>
      </left>
      <right/>
      <top style="thin">
        <color indexed="64"/>
      </top>
      <bottom style="thin">
        <color theme="0"/>
      </bottom>
      <diagonal/>
    </border>
    <border>
      <left/>
      <right style="thin">
        <color indexed="64"/>
      </right>
      <top style="thin">
        <color indexed="64"/>
      </top>
      <bottom style="thin">
        <color theme="0"/>
      </bottom>
      <diagonal/>
    </border>
    <border>
      <left style="thick">
        <color indexed="64"/>
      </left>
      <right/>
      <top style="thin">
        <color indexed="64"/>
      </top>
      <bottom/>
      <diagonal/>
    </border>
    <border>
      <left/>
      <right style="thick">
        <color indexed="64"/>
      </right>
      <top style="thin">
        <color indexed="64"/>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theme="0"/>
      </bottom>
      <diagonal/>
    </border>
    <border>
      <left/>
      <right style="medium">
        <color indexed="64"/>
      </right>
      <top style="thin">
        <color theme="0"/>
      </top>
      <bottom style="thin">
        <color indexed="64"/>
      </bottom>
      <diagonal/>
    </border>
    <border>
      <left/>
      <right/>
      <top style="thin">
        <color indexed="64"/>
      </top>
      <bottom style="thin">
        <color theme="0"/>
      </bottom>
      <diagonal/>
    </border>
    <border>
      <left/>
      <right/>
      <top style="thin">
        <color theme="0"/>
      </top>
      <bottom style="thin">
        <color indexed="64"/>
      </bottom>
      <diagonal/>
    </border>
    <border>
      <left style="thin">
        <color indexed="64"/>
      </left>
      <right style="thin">
        <color indexed="64"/>
      </right>
      <top style="thin">
        <color indexed="64"/>
      </top>
      <bottom style="thin">
        <color theme="0"/>
      </bottom>
      <diagonal/>
    </border>
    <border>
      <left style="thin">
        <color indexed="64"/>
      </left>
      <right/>
      <top style="dashed">
        <color indexed="64"/>
      </top>
      <bottom/>
      <diagonal/>
    </border>
    <border>
      <left/>
      <right/>
      <top style="dashed">
        <color indexed="64"/>
      </top>
      <bottom/>
      <diagonal/>
    </border>
    <border>
      <left/>
      <right style="thick">
        <color indexed="64"/>
      </right>
      <top style="dashed">
        <color indexed="64"/>
      </top>
      <bottom/>
      <diagonal/>
    </border>
    <border>
      <left style="thin">
        <color indexed="64"/>
      </left>
      <right/>
      <top/>
      <bottom style="dashed">
        <color indexed="64"/>
      </bottom>
      <diagonal/>
    </border>
    <border>
      <left/>
      <right/>
      <top/>
      <bottom style="dashed">
        <color indexed="64"/>
      </bottom>
      <diagonal/>
    </border>
    <border>
      <left/>
      <right style="thick">
        <color indexed="64"/>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dashed">
        <color indexed="64"/>
      </top>
      <bottom/>
      <diagonal/>
    </border>
    <border>
      <left/>
      <right style="thin">
        <color indexed="64"/>
      </right>
      <top/>
      <bottom style="dashed">
        <color indexed="64"/>
      </bottom>
      <diagonal/>
    </border>
    <border>
      <left style="thin">
        <color indexed="64"/>
      </left>
      <right style="medium">
        <color indexed="64"/>
      </right>
      <top style="thick">
        <color indexed="64"/>
      </top>
      <bottom/>
      <diagonal/>
    </border>
    <border>
      <left style="thin">
        <color indexed="64"/>
      </left>
      <right style="medium">
        <color indexed="64"/>
      </right>
      <top/>
      <bottom/>
      <diagonal/>
    </border>
    <border>
      <left style="thin">
        <color indexed="64"/>
      </left>
      <right style="medium">
        <color indexed="64"/>
      </right>
      <top/>
      <bottom style="thick">
        <color indexed="64"/>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style="thick">
        <color indexed="64"/>
      </right>
      <top style="dashed">
        <color indexed="64"/>
      </top>
      <bottom style="dashed">
        <color indexed="64"/>
      </bottom>
      <diagonal/>
    </border>
    <border>
      <left style="thick">
        <color indexed="64"/>
      </left>
      <right style="thin">
        <color indexed="64"/>
      </right>
      <top/>
      <bottom style="thin">
        <color theme="0"/>
      </bottom>
      <diagonal/>
    </border>
    <border>
      <left/>
      <right style="medium">
        <color indexed="64"/>
      </right>
      <top/>
      <bottom style="thin">
        <color theme="0"/>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top style="thin">
        <color indexed="64"/>
      </top>
      <bottom style="dotted">
        <color indexed="64"/>
      </bottom>
      <diagonal/>
    </border>
    <border>
      <left style="medium">
        <color indexed="64"/>
      </left>
      <right style="dashed">
        <color indexed="64"/>
      </right>
      <top style="medium">
        <color indexed="64"/>
      </top>
      <bottom/>
      <diagonal/>
    </border>
    <border>
      <left style="medium">
        <color indexed="64"/>
      </left>
      <right style="dashed">
        <color indexed="64"/>
      </right>
      <top/>
      <bottom style="medium">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bottom style="thin">
        <color indexed="64"/>
      </bottom>
      <diagonal/>
    </border>
    <border>
      <left/>
      <right/>
      <top style="thick">
        <color indexed="64"/>
      </top>
      <bottom style="dashed">
        <color indexed="64"/>
      </bottom>
      <diagonal/>
    </border>
    <border>
      <left style="thin">
        <color indexed="64"/>
      </left>
      <right/>
      <top style="thick">
        <color indexed="64"/>
      </top>
      <bottom style="dashed">
        <color indexed="64"/>
      </bottom>
      <diagonal/>
    </border>
    <border>
      <left/>
      <right style="thin">
        <color indexed="64"/>
      </right>
      <top style="thick">
        <color indexed="64"/>
      </top>
      <bottom style="dash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dotted">
        <color indexed="64"/>
      </left>
      <right/>
      <top style="thin">
        <color indexed="64"/>
      </top>
      <bottom/>
      <diagonal/>
    </border>
    <border>
      <left style="dotted">
        <color indexed="64"/>
      </left>
      <right/>
      <top/>
      <bottom style="thin">
        <color indexed="64"/>
      </bottom>
      <diagonal/>
    </border>
    <border>
      <left style="dotted">
        <color indexed="64"/>
      </left>
      <right style="thin">
        <color indexed="64"/>
      </right>
      <top style="thin">
        <color indexed="64"/>
      </top>
      <bottom style="thin">
        <color indexed="64"/>
      </bottom>
      <diagonal/>
    </border>
    <border>
      <left style="dashed">
        <color indexed="64"/>
      </left>
      <right style="dashed">
        <color indexed="64"/>
      </right>
      <top style="thin">
        <color indexed="64"/>
      </top>
      <bottom/>
      <diagonal/>
    </border>
    <border>
      <left style="dashed">
        <color indexed="64"/>
      </left>
      <right style="dashed">
        <color indexed="64"/>
      </right>
      <top/>
      <bottom/>
      <diagonal/>
    </border>
    <border>
      <left/>
      <right style="dashed">
        <color indexed="64"/>
      </right>
      <top style="thin">
        <color indexed="64"/>
      </top>
      <bottom/>
      <diagonal/>
    </border>
    <border>
      <left/>
      <right style="dashed">
        <color indexed="64"/>
      </right>
      <top/>
      <bottom style="thin">
        <color indexed="64"/>
      </bottom>
      <diagonal/>
    </border>
    <border>
      <left/>
      <right style="dashed">
        <color indexed="64"/>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right style="thin">
        <color indexed="64"/>
      </right>
      <top style="thin">
        <color indexed="64"/>
      </top>
      <bottom style="dashed">
        <color indexed="64"/>
      </bottom>
      <diagonal/>
    </border>
    <border>
      <left style="dashed">
        <color indexed="64"/>
      </left>
      <right style="dashed">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style="dashed">
        <color indexed="64"/>
      </top>
      <bottom style="thin">
        <color indexed="64"/>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style="thick">
        <color auto="1"/>
      </left>
      <right/>
      <top style="medium">
        <color indexed="64"/>
      </top>
      <bottom/>
      <diagonal/>
    </border>
    <border>
      <left/>
      <right style="medium">
        <color indexed="64"/>
      </right>
      <top style="medium">
        <color indexed="64"/>
      </top>
      <bottom/>
      <diagonal/>
    </border>
    <border>
      <left style="medium">
        <color indexed="64"/>
      </left>
      <right/>
      <top style="thin">
        <color auto="1"/>
      </top>
      <bottom style="thin">
        <color auto="1"/>
      </bottom>
      <diagonal/>
    </border>
    <border>
      <left/>
      <right style="medium">
        <color indexed="64"/>
      </right>
      <top/>
      <bottom style="medium">
        <color indexed="64"/>
      </bottom>
      <diagonal/>
    </border>
    <border>
      <left style="medium">
        <color indexed="64"/>
      </left>
      <right style="dashed">
        <color indexed="64"/>
      </right>
      <top/>
      <bottom/>
      <diagonal/>
    </border>
    <border>
      <left style="medium">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theme="1"/>
      </left>
      <right style="thin">
        <color theme="0"/>
      </right>
      <top style="thin">
        <color theme="0"/>
      </top>
      <bottom style="thin">
        <color theme="0"/>
      </bottom>
      <diagonal/>
    </border>
    <border>
      <left style="thin">
        <color theme="1"/>
      </left>
      <right/>
      <top style="thin">
        <color theme="0"/>
      </top>
      <bottom/>
      <diagonal/>
    </border>
    <border>
      <left style="thin">
        <color theme="1"/>
      </left>
      <right/>
      <top/>
      <bottom/>
      <diagonal/>
    </border>
    <border>
      <left/>
      <right style="thin">
        <color theme="1"/>
      </right>
      <top style="thin">
        <color theme="0"/>
      </top>
      <bottom/>
      <diagonal/>
    </border>
    <border>
      <left/>
      <right style="thin">
        <color theme="1"/>
      </right>
      <top/>
      <bottom/>
      <diagonal/>
    </border>
    <border>
      <left style="thin">
        <color theme="1"/>
      </left>
      <right/>
      <top/>
      <bottom style="thin">
        <color theme="0"/>
      </bottom>
      <diagonal/>
    </border>
    <border>
      <left/>
      <right style="thin">
        <color theme="1"/>
      </right>
      <top/>
      <bottom style="thin">
        <color theme="0"/>
      </bottom>
      <diagonal/>
    </border>
    <border>
      <left style="thin">
        <color theme="0"/>
      </left>
      <right style="thin">
        <color theme="1"/>
      </right>
      <top style="thin">
        <color theme="0"/>
      </top>
      <bottom style="thin">
        <color theme="0"/>
      </bottom>
      <diagonal/>
    </border>
    <border>
      <left style="thin">
        <color theme="1"/>
      </left>
      <right style="thin">
        <color theme="0"/>
      </right>
      <top style="thin">
        <color theme="0"/>
      </top>
      <bottom style="thin">
        <color theme="1"/>
      </bottom>
      <diagonal/>
    </border>
    <border>
      <left style="thin">
        <color theme="0"/>
      </left>
      <right style="thin">
        <color theme="1"/>
      </right>
      <top style="thin">
        <color theme="0"/>
      </top>
      <bottom style="thin">
        <color theme="1"/>
      </bottom>
      <diagonal/>
    </border>
    <border>
      <left style="medium">
        <color indexed="64"/>
      </left>
      <right/>
      <top style="medium">
        <color indexed="64"/>
      </top>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style="thick">
        <color indexed="64"/>
      </right>
      <top/>
      <bottom style="thick">
        <color indexed="64"/>
      </bottom>
      <diagonal/>
    </border>
    <border>
      <left style="thin">
        <color indexed="64"/>
      </left>
      <right/>
      <top style="medium">
        <color indexed="64"/>
      </top>
      <bottom/>
      <diagonal/>
    </border>
    <border>
      <left/>
      <right style="medium">
        <color indexed="64"/>
      </right>
      <top/>
      <bottom style="dashed">
        <color indexed="64"/>
      </bottom>
      <diagonal/>
    </border>
    <border>
      <left style="dashed">
        <color indexed="64"/>
      </left>
      <right/>
      <top style="medium">
        <color indexed="64"/>
      </top>
      <bottom/>
      <diagonal/>
    </border>
    <border>
      <left style="dashed">
        <color indexed="64"/>
      </left>
      <right/>
      <top/>
      <bottom style="medium">
        <color indexed="64"/>
      </bottom>
      <diagonal/>
    </border>
    <border>
      <left style="dashed">
        <color indexed="64"/>
      </left>
      <right/>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theme="0"/>
      </right>
      <top style="thin">
        <color indexed="64"/>
      </top>
      <bottom/>
      <diagonal/>
    </border>
    <border>
      <left style="thin">
        <color theme="0"/>
      </left>
      <right style="thin">
        <color theme="0"/>
      </right>
      <top style="thin">
        <color indexed="64"/>
      </top>
      <bottom/>
      <diagonal/>
    </border>
    <border>
      <left style="thin">
        <color theme="0"/>
      </left>
      <right/>
      <top style="thin">
        <color indexed="64"/>
      </top>
      <bottom/>
      <diagonal/>
    </border>
    <border>
      <left style="thin">
        <color theme="0"/>
      </left>
      <right/>
      <top/>
      <bottom style="thin">
        <color indexed="64"/>
      </bottom>
      <diagonal/>
    </border>
    <border>
      <left style="medium">
        <color indexed="64"/>
      </left>
      <right style="thin">
        <color indexed="64"/>
      </right>
      <top style="thin">
        <color indexed="64"/>
      </top>
      <bottom style="medium">
        <color theme="0"/>
      </bottom>
      <diagonal/>
    </border>
    <border>
      <left style="medium">
        <color indexed="64"/>
      </left>
      <right style="thin">
        <color indexed="64"/>
      </right>
      <top style="medium">
        <color theme="0"/>
      </top>
      <bottom style="thin">
        <color indexed="64"/>
      </bottom>
      <diagonal/>
    </border>
    <border>
      <left style="thin">
        <color indexed="64"/>
      </left>
      <right style="thin">
        <color indexed="64"/>
      </right>
      <top style="thin">
        <color indexed="64"/>
      </top>
      <bottom style="medium">
        <color indexed="64"/>
      </bottom>
      <diagonal/>
    </border>
    <border>
      <left/>
      <right style="thick">
        <color indexed="64"/>
      </right>
      <top/>
      <bottom style="medium">
        <color indexed="64"/>
      </bottom>
      <diagonal/>
    </border>
    <border>
      <left/>
      <right style="thick">
        <color indexed="64"/>
      </right>
      <top style="thick">
        <color indexed="64"/>
      </top>
      <bottom style="dashed">
        <color indexed="64"/>
      </bottom>
      <diagonal/>
    </border>
    <border>
      <left style="thin">
        <color indexed="64"/>
      </left>
      <right style="thick">
        <color indexed="64"/>
      </right>
      <top style="dashed">
        <color indexed="64"/>
      </top>
      <bottom style="dashed">
        <color indexed="64"/>
      </bottom>
      <diagonal/>
    </border>
    <border>
      <left/>
      <right style="thick">
        <color auto="1"/>
      </right>
      <top style="dashed">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thin">
        <color indexed="64"/>
      </bottom>
      <diagonal/>
    </border>
    <border>
      <left style="thick">
        <color auto="1"/>
      </left>
      <right/>
      <top style="dashed">
        <color auto="1"/>
      </top>
      <bottom/>
      <diagonal/>
    </border>
    <border>
      <left style="thin">
        <color indexed="64"/>
      </left>
      <right style="thick">
        <color indexed="64"/>
      </right>
      <top/>
      <bottom style="thin">
        <color indexed="64"/>
      </bottom>
      <diagonal/>
    </border>
    <border>
      <left style="dashed">
        <color indexed="64"/>
      </left>
      <right/>
      <top style="thin">
        <color indexed="64"/>
      </top>
      <bottom/>
      <diagonal/>
    </border>
    <border>
      <left style="dashed">
        <color indexed="64"/>
      </left>
      <right/>
      <top/>
      <bottom style="thin">
        <color indexed="64"/>
      </bottom>
      <diagonal/>
    </border>
    <border>
      <left style="thin">
        <color indexed="64"/>
      </left>
      <right style="thin">
        <color indexed="64"/>
      </right>
      <top/>
      <bottom style="dashed">
        <color indexed="64"/>
      </bottom>
      <diagonal/>
    </border>
    <border>
      <left/>
      <right style="thick">
        <color indexed="64"/>
      </right>
      <top style="medium">
        <color indexed="64"/>
      </top>
      <bottom/>
      <diagonal/>
    </border>
    <border>
      <left style="medium">
        <color indexed="64"/>
      </left>
      <right style="medium">
        <color indexed="64"/>
      </right>
      <top/>
      <bottom style="thick">
        <color indexed="64"/>
      </bottom>
      <diagonal/>
    </border>
    <border>
      <left style="thin">
        <color theme="0"/>
      </left>
      <right style="thin">
        <color theme="0"/>
      </right>
      <top style="thin">
        <color indexed="64"/>
      </top>
      <bottom style="thin">
        <color theme="0"/>
      </bottom>
      <diagonal/>
    </border>
    <border>
      <left style="medium">
        <color indexed="64"/>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indexed="64"/>
      </top>
      <bottom style="thin">
        <color theme="0"/>
      </bottom>
      <diagonal/>
    </border>
    <border>
      <left style="medium">
        <color indexed="64"/>
      </left>
      <right style="thin">
        <color indexed="64"/>
      </right>
      <top style="thin">
        <color theme="0"/>
      </top>
      <bottom style="thin">
        <color indexed="64"/>
      </bottom>
      <diagonal/>
    </border>
    <border>
      <left style="thin">
        <color theme="0"/>
      </left>
      <right/>
      <top/>
      <bottom style="medium">
        <color indexed="64"/>
      </bottom>
      <diagonal/>
    </border>
    <border diagonalDown="1">
      <left/>
      <right/>
      <top/>
      <bottom style="medium">
        <color indexed="64"/>
      </bottom>
      <diagonal style="medium">
        <color indexed="64"/>
      </diagonal>
    </border>
    <border>
      <left style="thin">
        <color indexed="64"/>
      </left>
      <right style="medium">
        <color indexed="64"/>
      </right>
      <top style="thin">
        <color indexed="64"/>
      </top>
      <bottom style="medium">
        <color indexed="64"/>
      </bottom>
      <diagonal/>
    </border>
    <border>
      <left/>
      <right/>
      <top style="thin">
        <color theme="0"/>
      </top>
      <bottom style="medium">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style="thin">
        <color indexed="64"/>
      </left>
      <right style="thick">
        <color indexed="64"/>
      </right>
      <top/>
      <bottom style="thick">
        <color indexed="64"/>
      </bottom>
      <diagonal/>
    </border>
    <border>
      <left style="thin">
        <color indexed="64"/>
      </left>
      <right style="thick">
        <color indexed="64"/>
      </right>
      <top style="medium">
        <color indexed="64"/>
      </top>
      <bottom style="thick">
        <color indexed="64"/>
      </bottom>
      <diagonal/>
    </border>
    <border>
      <left style="thin">
        <color indexed="64"/>
      </left>
      <right style="thin">
        <color indexed="64"/>
      </right>
      <top style="thin">
        <color indexed="64"/>
      </top>
      <bottom style="thick">
        <color indexed="64"/>
      </bottom>
      <diagonal/>
    </border>
    <border>
      <left style="medium">
        <color indexed="64"/>
      </left>
      <right style="thin">
        <color indexed="64"/>
      </right>
      <top/>
      <bottom style="thin">
        <color theme="0"/>
      </bottom>
      <diagonal/>
    </border>
    <border>
      <left/>
      <right style="thick">
        <color indexed="64"/>
      </right>
      <top style="thin">
        <color theme="0"/>
      </top>
      <bottom/>
      <diagonal/>
    </border>
    <border>
      <left style="medium">
        <color indexed="64"/>
      </left>
      <right style="thin">
        <color theme="0"/>
      </right>
      <top/>
      <bottom style="thin">
        <color theme="0"/>
      </bottom>
      <diagonal/>
    </border>
    <border>
      <left style="thin">
        <color indexed="64"/>
      </left>
      <right style="thin">
        <color indexed="64"/>
      </right>
      <top style="thin">
        <color theme="0"/>
      </top>
      <bottom style="thin">
        <color theme="0"/>
      </bottom>
      <diagonal/>
    </border>
    <border>
      <left/>
      <right style="thin">
        <color indexed="64"/>
      </right>
      <top/>
      <bottom style="dotted">
        <color indexed="64"/>
      </bottom>
      <diagonal/>
    </border>
  </borders>
  <cellStyleXfs count="19">
    <xf numFmtId="0" fontId="0" fillId="0" borderId="0"/>
    <xf numFmtId="0" fontId="6" fillId="0" borderId="0"/>
    <xf numFmtId="0" fontId="6" fillId="0" borderId="0"/>
    <xf numFmtId="0" fontId="6" fillId="0" borderId="0"/>
    <xf numFmtId="0" fontId="6" fillId="0" borderId="0"/>
    <xf numFmtId="0" fontId="6" fillId="0" borderId="0"/>
    <xf numFmtId="0" fontId="6" fillId="0" borderId="0"/>
    <xf numFmtId="0" fontId="7" fillId="0" borderId="0"/>
    <xf numFmtId="0" fontId="4" fillId="0" borderId="0"/>
    <xf numFmtId="43" fontId="6" fillId="0" borderId="0" applyFont="0" applyFill="0" applyBorder="0" applyAlignment="0" applyProtection="0"/>
    <xf numFmtId="0" fontId="3" fillId="0" borderId="0"/>
    <xf numFmtId="0" fontId="3" fillId="0" borderId="0"/>
    <xf numFmtId="0" fontId="3" fillId="0" borderId="0"/>
    <xf numFmtId="0" fontId="2" fillId="0" borderId="0"/>
    <xf numFmtId="0" fontId="1" fillId="0" borderId="0"/>
    <xf numFmtId="0" fontId="1" fillId="0" borderId="0"/>
    <xf numFmtId="0" fontId="1" fillId="0" borderId="0"/>
    <xf numFmtId="0" fontId="1" fillId="0" borderId="0"/>
    <xf numFmtId="0" fontId="1" fillId="0" borderId="0"/>
  </cellStyleXfs>
  <cellXfs count="1815">
    <xf numFmtId="0" fontId="0" fillId="0" borderId="0" xfId="0"/>
    <xf numFmtId="0" fontId="5" fillId="4" borderId="5" xfId="2" applyFont="1" applyFill="1" applyBorder="1" applyAlignment="1">
      <alignment vertical="center" readingOrder="1"/>
    </xf>
    <xf numFmtId="0" fontId="5" fillId="4" borderId="2" xfId="2" applyFont="1" applyFill="1" applyBorder="1" applyAlignment="1">
      <alignment vertical="center" readingOrder="1"/>
    </xf>
    <xf numFmtId="0" fontId="5" fillId="4" borderId="3" xfId="2" applyFont="1" applyFill="1" applyBorder="1" applyAlignment="1">
      <alignment vertical="center" readingOrder="1"/>
    </xf>
    <xf numFmtId="0" fontId="5" fillId="4" borderId="6" xfId="2" applyFont="1" applyFill="1" applyBorder="1" applyAlignment="1">
      <alignment vertical="center" readingOrder="1"/>
    </xf>
    <xf numFmtId="0" fontId="5" fillId="4" borderId="0" xfId="2" applyFont="1" applyFill="1" applyBorder="1" applyAlignment="1">
      <alignment vertical="center" readingOrder="1"/>
    </xf>
    <xf numFmtId="0" fontId="5" fillId="4" borderId="4" xfId="2" applyFont="1" applyFill="1" applyBorder="1" applyAlignment="1">
      <alignment vertical="center" readingOrder="1"/>
    </xf>
    <xf numFmtId="0" fontId="5" fillId="4" borderId="7" xfId="2" applyFont="1" applyFill="1" applyBorder="1" applyAlignment="1">
      <alignment vertical="center" readingOrder="1"/>
    </xf>
    <xf numFmtId="0" fontId="5" fillId="4" borderId="1" xfId="2" applyFont="1" applyFill="1" applyBorder="1" applyAlignment="1">
      <alignment vertical="center" readingOrder="1"/>
    </xf>
    <xf numFmtId="0" fontId="5" fillId="4" borderId="8" xfId="2" applyFont="1" applyFill="1" applyBorder="1" applyAlignment="1">
      <alignment vertical="center" readingOrder="1"/>
    </xf>
    <xf numFmtId="0" fontId="13" fillId="0" borderId="0" xfId="2" applyFont="1" applyFill="1" applyBorder="1" applyAlignment="1">
      <alignment vertical="center" readingOrder="1"/>
    </xf>
    <xf numFmtId="0" fontId="13" fillId="3" borderId="0" xfId="2" applyFont="1" applyFill="1" applyBorder="1" applyAlignment="1">
      <alignment vertical="center" readingOrder="1"/>
    </xf>
    <xf numFmtId="0" fontId="5" fillId="3" borderId="0" xfId="2" applyFont="1" applyFill="1" applyBorder="1" applyAlignment="1">
      <alignment vertical="center" readingOrder="1"/>
    </xf>
    <xf numFmtId="0" fontId="5" fillId="0" borderId="0" xfId="2" applyFont="1" applyAlignment="1">
      <alignment vertical="center" readingOrder="1"/>
    </xf>
    <xf numFmtId="0" fontId="13" fillId="0" borderId="0" xfId="2" applyFont="1" applyFill="1" applyBorder="1" applyAlignment="1">
      <alignment vertical="center" readingOrder="1"/>
    </xf>
    <xf numFmtId="2" fontId="12" fillId="3" borderId="114" xfId="1" applyNumberFormat="1" applyFont="1" applyFill="1" applyBorder="1" applyAlignment="1">
      <alignment vertical="center" readingOrder="1"/>
    </xf>
    <xf numFmtId="2" fontId="12" fillId="3" borderId="119" xfId="1" applyNumberFormat="1" applyFont="1" applyFill="1" applyBorder="1" applyAlignment="1">
      <alignment vertical="center" readingOrder="1"/>
    </xf>
    <xf numFmtId="0" fontId="13" fillId="10" borderId="32" xfId="2" applyFont="1" applyFill="1" applyBorder="1" applyAlignment="1">
      <alignment vertical="center" readingOrder="1"/>
    </xf>
    <xf numFmtId="0" fontId="13" fillId="10" borderId="2" xfId="2" applyFont="1" applyFill="1" applyBorder="1" applyAlignment="1">
      <alignment vertical="center" readingOrder="1"/>
    </xf>
    <xf numFmtId="2" fontId="12" fillId="3" borderId="5" xfId="1" applyNumberFormat="1" applyFont="1" applyFill="1" applyBorder="1" applyAlignment="1">
      <alignment vertical="center" readingOrder="1"/>
    </xf>
    <xf numFmtId="2" fontId="12" fillId="3" borderId="2" xfId="1" applyNumberFormat="1" applyFont="1" applyFill="1" applyBorder="1" applyAlignment="1">
      <alignment vertical="center" readingOrder="1"/>
    </xf>
    <xf numFmtId="0" fontId="13" fillId="10" borderId="5" xfId="2" applyFont="1" applyFill="1" applyBorder="1" applyAlignment="1">
      <alignment vertical="center" readingOrder="1"/>
    </xf>
    <xf numFmtId="0" fontId="13" fillId="10" borderId="3" xfId="2" applyFont="1" applyFill="1" applyBorder="1" applyAlignment="1">
      <alignment vertical="center" readingOrder="1"/>
    </xf>
    <xf numFmtId="0" fontId="5" fillId="8" borderId="9" xfId="2" applyFont="1" applyFill="1" applyBorder="1" applyAlignment="1">
      <alignment vertical="center" readingOrder="1"/>
    </xf>
    <xf numFmtId="0" fontId="5" fillId="0" borderId="2" xfId="2" applyFont="1" applyFill="1" applyBorder="1" applyAlignment="1">
      <alignment vertical="center" readingOrder="1"/>
    </xf>
    <xf numFmtId="0" fontId="13" fillId="0" borderId="2" xfId="2" applyFont="1" applyFill="1" applyBorder="1" applyAlignment="1">
      <alignment vertical="center" readingOrder="1"/>
    </xf>
    <xf numFmtId="0" fontId="5" fillId="0" borderId="5" xfId="2" applyFont="1" applyFill="1" applyBorder="1" applyAlignment="1">
      <alignment vertical="center" readingOrder="1"/>
    </xf>
    <xf numFmtId="0" fontId="5" fillId="8" borderId="13" xfId="2" applyFont="1" applyFill="1" applyBorder="1" applyAlignment="1">
      <alignment vertical="center" readingOrder="1"/>
    </xf>
    <xf numFmtId="0" fontId="13" fillId="0" borderId="3" xfId="2" applyFont="1" applyFill="1" applyBorder="1" applyAlignment="1">
      <alignment vertical="center" readingOrder="1"/>
    </xf>
    <xf numFmtId="2" fontId="13" fillId="3" borderId="0" xfId="1" applyNumberFormat="1" applyFont="1" applyFill="1" applyBorder="1" applyAlignment="1">
      <alignment vertical="center" readingOrder="1"/>
    </xf>
    <xf numFmtId="2" fontId="12" fillId="3" borderId="96" xfId="1" applyNumberFormat="1" applyFont="1" applyFill="1" applyBorder="1" applyAlignment="1">
      <alignment vertical="center" readingOrder="1"/>
    </xf>
    <xf numFmtId="2" fontId="12" fillId="3" borderId="120" xfId="1" applyNumberFormat="1" applyFont="1" applyFill="1" applyBorder="1" applyAlignment="1">
      <alignment vertical="center" readingOrder="1"/>
    </xf>
    <xf numFmtId="0" fontId="13" fillId="10" borderId="33" xfId="2" applyFont="1" applyFill="1" applyBorder="1" applyAlignment="1">
      <alignment vertical="center" readingOrder="1"/>
    </xf>
    <xf numFmtId="0" fontId="13" fillId="10" borderId="1" xfId="2" applyFont="1" applyFill="1" applyBorder="1" applyAlignment="1">
      <alignment vertical="center" readingOrder="1"/>
    </xf>
    <xf numFmtId="2" fontId="12" fillId="3" borderId="6" xfId="1" applyNumberFormat="1" applyFont="1" applyFill="1" applyBorder="1" applyAlignment="1">
      <alignment vertical="center" readingOrder="1"/>
    </xf>
    <xf numFmtId="2" fontId="12" fillId="3" borderId="0" xfId="1" applyNumberFormat="1" applyFont="1" applyFill="1" applyBorder="1" applyAlignment="1">
      <alignment vertical="center" readingOrder="1"/>
    </xf>
    <xf numFmtId="0" fontId="13" fillId="10" borderId="6" xfId="2" applyFont="1" applyFill="1" applyBorder="1" applyAlignment="1">
      <alignment vertical="center" readingOrder="1"/>
    </xf>
    <xf numFmtId="0" fontId="13" fillId="10" borderId="0" xfId="2" applyFont="1" applyFill="1" applyBorder="1" applyAlignment="1">
      <alignment vertical="center" readingOrder="1"/>
    </xf>
    <xf numFmtId="0" fontId="13" fillId="10" borderId="4" xfId="2" applyFont="1" applyFill="1" applyBorder="1" applyAlignment="1">
      <alignment vertical="center" readingOrder="1"/>
    </xf>
    <xf numFmtId="0" fontId="5" fillId="0" borderId="6" xfId="2" applyFont="1" applyFill="1" applyBorder="1" applyAlignment="1">
      <alignment vertical="center" readingOrder="1"/>
    </xf>
    <xf numFmtId="0" fontId="5" fillId="8" borderId="14" xfId="2" applyFont="1" applyFill="1" applyBorder="1" applyAlignment="1">
      <alignment vertical="center" readingOrder="1"/>
    </xf>
    <xf numFmtId="0" fontId="5" fillId="0" borderId="0" xfId="2" applyFont="1" applyFill="1" applyBorder="1" applyAlignment="1">
      <alignment vertical="center" readingOrder="1"/>
    </xf>
    <xf numFmtId="0" fontId="13" fillId="0" borderId="4" xfId="2" applyFont="1" applyFill="1" applyBorder="1" applyAlignment="1">
      <alignment vertical="center" readingOrder="1"/>
    </xf>
    <xf numFmtId="2" fontId="12" fillId="0" borderId="0" xfId="1" applyNumberFormat="1" applyFont="1" applyFill="1" applyBorder="1" applyAlignment="1">
      <alignment vertical="center" readingOrder="1"/>
    </xf>
    <xf numFmtId="0" fontId="13" fillId="0" borderId="1" xfId="2" applyFont="1" applyFill="1" applyBorder="1" applyAlignment="1">
      <alignment vertical="center" readingOrder="1"/>
    </xf>
    <xf numFmtId="2" fontId="12" fillId="3" borderId="7" xfId="1" applyNumberFormat="1" applyFont="1" applyFill="1" applyBorder="1" applyAlignment="1">
      <alignment vertical="center" readingOrder="1"/>
    </xf>
    <xf numFmtId="2" fontId="12" fillId="3" borderId="1" xfId="1" applyNumberFormat="1" applyFont="1" applyFill="1" applyBorder="1" applyAlignment="1">
      <alignment vertical="center" readingOrder="1"/>
    </xf>
    <xf numFmtId="0" fontId="13" fillId="10" borderId="7" xfId="2" applyFont="1" applyFill="1" applyBorder="1" applyAlignment="1">
      <alignment vertical="center" readingOrder="1"/>
    </xf>
    <xf numFmtId="0" fontId="13" fillId="10" borderId="8" xfId="2" applyFont="1" applyFill="1" applyBorder="1" applyAlignment="1">
      <alignment vertical="center" readingOrder="1"/>
    </xf>
    <xf numFmtId="0" fontId="5" fillId="0" borderId="1" xfId="2" applyFont="1" applyFill="1" applyBorder="1" applyAlignment="1">
      <alignment vertical="center" readingOrder="1"/>
    </xf>
    <xf numFmtId="0" fontId="5" fillId="3" borderId="9" xfId="2" applyFont="1" applyFill="1" applyBorder="1" applyAlignment="1">
      <alignment vertical="center" readingOrder="1"/>
    </xf>
    <xf numFmtId="0" fontId="13" fillId="3" borderId="1" xfId="2" applyFont="1" applyFill="1" applyBorder="1" applyAlignment="1">
      <alignment vertical="center" readingOrder="1"/>
    </xf>
    <xf numFmtId="0" fontId="13" fillId="3" borderId="8" xfId="2" applyFont="1" applyFill="1" applyBorder="1" applyAlignment="1">
      <alignment vertical="center" readingOrder="1"/>
    </xf>
    <xf numFmtId="2" fontId="12" fillId="0" borderId="0" xfId="2" applyNumberFormat="1" applyFont="1" applyFill="1" applyBorder="1" applyAlignment="1">
      <alignment vertical="center" readingOrder="1"/>
    </xf>
    <xf numFmtId="0" fontId="5" fillId="0" borderId="0" xfId="1" applyNumberFormat="1" applyFont="1" applyFill="1" applyBorder="1" applyAlignment="1">
      <alignment vertical="center" readingOrder="1"/>
    </xf>
    <xf numFmtId="0" fontId="13" fillId="4" borderId="5" xfId="2" applyFont="1" applyFill="1" applyBorder="1" applyAlignment="1">
      <alignment vertical="center" readingOrder="1"/>
    </xf>
    <xf numFmtId="0" fontId="13" fillId="4" borderId="2" xfId="2" applyFont="1" applyFill="1" applyBorder="1" applyAlignment="1">
      <alignment vertical="center" readingOrder="1"/>
    </xf>
    <xf numFmtId="0" fontId="13" fillId="4" borderId="3" xfId="2" applyFont="1" applyFill="1" applyBorder="1" applyAlignment="1">
      <alignment vertical="center" readingOrder="1"/>
    </xf>
    <xf numFmtId="0" fontId="13" fillId="0" borderId="12" xfId="2" applyFont="1" applyFill="1" applyBorder="1" applyAlignment="1">
      <alignment vertical="center" readingOrder="1"/>
    </xf>
    <xf numFmtId="0" fontId="13" fillId="4" borderId="6" xfId="2" applyFont="1" applyFill="1" applyBorder="1" applyAlignment="1">
      <alignment vertical="center" readingOrder="1"/>
    </xf>
    <xf numFmtId="0" fontId="13" fillId="4" borderId="0" xfId="2" applyFont="1" applyFill="1" applyBorder="1" applyAlignment="1">
      <alignment vertical="center" readingOrder="1"/>
    </xf>
    <xf numFmtId="0" fontId="13" fillId="4" borderId="4" xfId="2" applyFont="1" applyFill="1" applyBorder="1" applyAlignment="1">
      <alignment vertical="center" readingOrder="1"/>
    </xf>
    <xf numFmtId="0" fontId="5" fillId="0" borderId="0" xfId="2" applyFont="1" applyFill="1" applyBorder="1" applyAlignment="1">
      <alignment vertical="center" wrapText="1" readingOrder="1"/>
    </xf>
    <xf numFmtId="0" fontId="13" fillId="4" borderId="7" xfId="2" applyFont="1" applyFill="1" applyBorder="1" applyAlignment="1">
      <alignment vertical="center" readingOrder="1"/>
    </xf>
    <xf numFmtId="0" fontId="13" fillId="4" borderId="1" xfId="2" applyFont="1" applyFill="1" applyBorder="1" applyAlignment="1">
      <alignment vertical="center" readingOrder="1"/>
    </xf>
    <xf numFmtId="0" fontId="13" fillId="4" borderId="8" xfId="2" applyFont="1" applyFill="1" applyBorder="1" applyAlignment="1">
      <alignment vertical="center" readingOrder="1"/>
    </xf>
    <xf numFmtId="0" fontId="13" fillId="0" borderId="0" xfId="2" applyFont="1" applyFill="1" applyBorder="1" applyAlignment="1">
      <alignment vertical="center" wrapText="1" readingOrder="1"/>
    </xf>
    <xf numFmtId="2" fontId="13" fillId="3" borderId="0" xfId="1" applyNumberFormat="1" applyFont="1" applyFill="1" applyBorder="1" applyAlignment="1">
      <alignment vertical="center" readingOrder="1"/>
    </xf>
    <xf numFmtId="0" fontId="13" fillId="0" borderId="0" xfId="1" applyFont="1" applyFill="1" applyBorder="1" applyAlignment="1">
      <alignment vertical="center" wrapText="1" readingOrder="1"/>
    </xf>
    <xf numFmtId="0" fontId="12" fillId="0" borderId="0" xfId="1" applyFont="1" applyFill="1" applyBorder="1" applyAlignment="1">
      <alignment vertical="center" wrapText="1" readingOrder="1"/>
    </xf>
    <xf numFmtId="0" fontId="13" fillId="10" borderId="5" xfId="2" applyFont="1" applyFill="1" applyBorder="1" applyAlignment="1">
      <alignment vertical="center" wrapText="1" readingOrder="1"/>
    </xf>
    <xf numFmtId="0" fontId="13" fillId="10" borderId="2" xfId="2" applyFont="1" applyFill="1" applyBorder="1" applyAlignment="1">
      <alignment vertical="center" wrapText="1" readingOrder="1"/>
    </xf>
    <xf numFmtId="0" fontId="13" fillId="10" borderId="3" xfId="2" applyFont="1" applyFill="1" applyBorder="1" applyAlignment="1">
      <alignment vertical="center" wrapText="1" readingOrder="1"/>
    </xf>
    <xf numFmtId="0" fontId="5" fillId="8" borderId="9" xfId="2" applyFont="1" applyFill="1" applyBorder="1" applyAlignment="1">
      <alignment vertical="center" readingOrder="1"/>
    </xf>
    <xf numFmtId="0" fontId="5" fillId="0" borderId="9" xfId="2" applyFont="1" applyFill="1" applyBorder="1" applyAlignment="1">
      <alignment vertical="center" wrapText="1" readingOrder="1"/>
    </xf>
    <xf numFmtId="0" fontId="5" fillId="0" borderId="9" xfId="0" applyFont="1" applyBorder="1" applyAlignment="1">
      <alignment vertical="center" readingOrder="1"/>
    </xf>
    <xf numFmtId="0" fontId="5" fillId="0" borderId="150" xfId="2" applyFont="1" applyFill="1" applyBorder="1" applyAlignment="1">
      <alignment vertical="center" wrapText="1" readingOrder="1"/>
    </xf>
    <xf numFmtId="0" fontId="5" fillId="0" borderId="164" xfId="2" applyFont="1" applyFill="1" applyBorder="1" applyAlignment="1">
      <alignment vertical="center" wrapText="1" readingOrder="1"/>
    </xf>
    <xf numFmtId="0" fontId="13" fillId="4" borderId="2" xfId="2" applyFont="1" applyFill="1" applyBorder="1" applyAlignment="1">
      <alignment vertical="center" wrapText="1" readingOrder="1"/>
    </xf>
    <xf numFmtId="0" fontId="13" fillId="4" borderId="3" xfId="2" applyFont="1" applyFill="1" applyBorder="1" applyAlignment="1">
      <alignment vertical="center" wrapText="1" readingOrder="1"/>
    </xf>
    <xf numFmtId="0" fontId="13" fillId="10" borderId="6" xfId="2" applyFont="1" applyFill="1" applyBorder="1" applyAlignment="1">
      <alignment vertical="center" wrapText="1" readingOrder="1"/>
    </xf>
    <xf numFmtId="0" fontId="13" fillId="10" borderId="0" xfId="2" applyFont="1" applyFill="1" applyBorder="1" applyAlignment="1">
      <alignment vertical="center" wrapText="1" readingOrder="1"/>
    </xf>
    <xf numFmtId="0" fontId="13" fillId="10" borderId="4" xfId="2" applyFont="1" applyFill="1" applyBorder="1" applyAlignment="1">
      <alignment vertical="center" wrapText="1" readingOrder="1"/>
    </xf>
    <xf numFmtId="0" fontId="13" fillId="4" borderId="0" xfId="2" applyFont="1" applyFill="1" applyBorder="1" applyAlignment="1">
      <alignment vertical="center" wrapText="1" readingOrder="1"/>
    </xf>
    <xf numFmtId="0" fontId="13" fillId="4" borderId="4" xfId="2" applyFont="1" applyFill="1" applyBorder="1" applyAlignment="1">
      <alignment vertical="center" wrapText="1" readingOrder="1"/>
    </xf>
    <xf numFmtId="2" fontId="12" fillId="3" borderId="9" xfId="1" applyNumberFormat="1" applyFont="1" applyFill="1" applyBorder="1" applyAlignment="1">
      <alignment vertical="center" readingOrder="1"/>
    </xf>
    <xf numFmtId="0" fontId="13" fillId="10" borderId="9" xfId="2" applyFont="1" applyFill="1" applyBorder="1" applyAlignment="1">
      <alignment vertical="center" wrapText="1" readingOrder="1"/>
    </xf>
    <xf numFmtId="0" fontId="13" fillId="4" borderId="9" xfId="2" applyFont="1" applyFill="1" applyBorder="1" applyAlignment="1">
      <alignment vertical="center" wrapText="1" readingOrder="1"/>
    </xf>
    <xf numFmtId="0" fontId="13" fillId="4" borderId="1" xfId="2" applyFont="1" applyFill="1" applyBorder="1" applyAlignment="1">
      <alignment vertical="center" wrapText="1" readingOrder="1"/>
    </xf>
    <xf numFmtId="0" fontId="13" fillId="4" borderId="8" xfId="2" applyFont="1" applyFill="1" applyBorder="1" applyAlignment="1">
      <alignment vertical="center" wrapText="1" readingOrder="1"/>
    </xf>
    <xf numFmtId="0" fontId="5" fillId="4" borderId="107" xfId="2" applyFont="1" applyFill="1" applyBorder="1" applyAlignment="1">
      <alignment vertical="center" readingOrder="1"/>
    </xf>
    <xf numFmtId="0" fontId="5" fillId="4" borderId="99" xfId="2" applyFont="1" applyFill="1" applyBorder="1" applyAlignment="1">
      <alignment vertical="center" readingOrder="1"/>
    </xf>
    <xf numFmtId="0" fontId="5" fillId="8" borderId="123" xfId="2" applyFont="1" applyFill="1" applyBorder="1" applyAlignment="1">
      <alignment vertical="center" readingOrder="1"/>
    </xf>
    <xf numFmtId="0" fontId="5" fillId="0" borderId="121" xfId="2" applyFont="1" applyBorder="1" applyAlignment="1">
      <alignment vertical="center" readingOrder="1"/>
    </xf>
    <xf numFmtId="0" fontId="13" fillId="0" borderId="121" xfId="2" applyFont="1" applyFill="1" applyBorder="1" applyAlignment="1">
      <alignment vertical="center" readingOrder="1"/>
    </xf>
    <xf numFmtId="0" fontId="13" fillId="3" borderId="121" xfId="2" applyFont="1" applyFill="1" applyBorder="1" applyAlignment="1">
      <alignment vertical="center" readingOrder="1"/>
    </xf>
    <xf numFmtId="0" fontId="13" fillId="3" borderId="115" xfId="2" applyFont="1" applyFill="1" applyBorder="1" applyAlignment="1">
      <alignment vertical="center" readingOrder="1"/>
    </xf>
    <xf numFmtId="2" fontId="13" fillId="3" borderId="0" xfId="1" applyNumberFormat="1" applyFont="1" applyFill="1" applyBorder="1" applyAlignment="1">
      <alignment vertical="center" wrapText="1" readingOrder="1"/>
    </xf>
    <xf numFmtId="0" fontId="13" fillId="3" borderId="7" xfId="2" applyFont="1" applyFill="1" applyBorder="1" applyAlignment="1">
      <alignment vertical="center" readingOrder="1"/>
    </xf>
    <xf numFmtId="2" fontId="12" fillId="0" borderId="2" xfId="1" applyNumberFormat="1" applyFont="1" applyFill="1" applyBorder="1" applyAlignment="1">
      <alignment vertical="center" readingOrder="1"/>
    </xf>
    <xf numFmtId="0" fontId="5" fillId="0" borderId="2" xfId="0" applyFont="1" applyFill="1" applyBorder="1" applyAlignment="1">
      <alignment vertical="center" readingOrder="1"/>
    </xf>
    <xf numFmtId="0" fontId="5" fillId="8" borderId="4" xfId="2" applyFont="1" applyFill="1" applyBorder="1" applyAlignment="1">
      <alignment vertical="center" readingOrder="1"/>
    </xf>
    <xf numFmtId="0" fontId="5" fillId="0" borderId="5" xfId="2" applyFont="1" applyFill="1" applyBorder="1" applyAlignment="1">
      <alignment vertical="center" wrapText="1" readingOrder="1"/>
    </xf>
    <xf numFmtId="0" fontId="5" fillId="0" borderId="2" xfId="2" applyFont="1" applyFill="1" applyBorder="1" applyAlignment="1">
      <alignment vertical="center" wrapText="1" readingOrder="1"/>
    </xf>
    <xf numFmtId="0" fontId="5" fillId="0" borderId="162" xfId="0" applyFont="1" applyBorder="1" applyAlignment="1">
      <alignment vertical="center" wrapText="1" readingOrder="1"/>
    </xf>
    <xf numFmtId="0" fontId="5" fillId="0" borderId="2" xfId="0" applyFont="1" applyBorder="1" applyAlignment="1">
      <alignment vertical="center" wrapText="1" readingOrder="1"/>
    </xf>
    <xf numFmtId="0" fontId="5" fillId="0" borderId="151" xfId="0" applyFont="1" applyBorder="1" applyAlignment="1">
      <alignment vertical="center" wrapText="1" readingOrder="1"/>
    </xf>
    <xf numFmtId="43" fontId="12" fillId="3" borderId="114" xfId="9" applyFont="1" applyFill="1" applyBorder="1" applyAlignment="1">
      <alignment vertical="center" readingOrder="1"/>
    </xf>
    <xf numFmtId="43" fontId="12" fillId="3" borderId="121" xfId="9" applyFont="1" applyFill="1" applyBorder="1" applyAlignment="1">
      <alignment vertical="center" readingOrder="1"/>
    </xf>
    <xf numFmtId="0" fontId="13" fillId="10" borderId="7" xfId="2" applyFont="1" applyFill="1" applyBorder="1" applyAlignment="1">
      <alignment vertical="center" wrapText="1" readingOrder="1"/>
    </xf>
    <xf numFmtId="0" fontId="13" fillId="10" borderId="1" xfId="2" applyFont="1" applyFill="1" applyBorder="1" applyAlignment="1">
      <alignment vertical="center" wrapText="1" readingOrder="1"/>
    </xf>
    <xf numFmtId="0" fontId="13" fillId="10" borderId="8" xfId="2" applyFont="1" applyFill="1" applyBorder="1" applyAlignment="1">
      <alignment vertical="center" wrapText="1" readingOrder="1"/>
    </xf>
    <xf numFmtId="0" fontId="5" fillId="8" borderId="8" xfId="2" applyFont="1" applyFill="1" applyBorder="1" applyAlignment="1">
      <alignment vertical="center" readingOrder="1"/>
    </xf>
    <xf numFmtId="0" fontId="5" fillId="0" borderId="7" xfId="2" applyFont="1" applyFill="1" applyBorder="1" applyAlignment="1">
      <alignment vertical="center" wrapText="1" readingOrder="1"/>
    </xf>
    <xf numFmtId="0" fontId="5" fillId="0" borderId="1" xfId="2" applyFont="1" applyFill="1" applyBorder="1" applyAlignment="1">
      <alignment vertical="center" wrapText="1" readingOrder="1"/>
    </xf>
    <xf numFmtId="0" fontId="5" fillId="0" borderId="163" xfId="0" applyFont="1" applyBorder="1" applyAlignment="1">
      <alignment vertical="center" wrapText="1" readingOrder="1"/>
    </xf>
    <xf numFmtId="0" fontId="5" fillId="0" borderId="1" xfId="0" applyFont="1" applyBorder="1" applyAlignment="1">
      <alignment vertical="center" wrapText="1" readingOrder="1"/>
    </xf>
    <xf numFmtId="0" fontId="5" fillId="0" borderId="153" xfId="0" applyFont="1" applyBorder="1" applyAlignment="1">
      <alignment vertical="center" wrapText="1" readingOrder="1"/>
    </xf>
    <xf numFmtId="0" fontId="13" fillId="0" borderId="8" xfId="2" applyFont="1" applyFill="1" applyBorder="1" applyAlignment="1">
      <alignment vertical="center" readingOrder="1"/>
    </xf>
    <xf numFmtId="43" fontId="12" fillId="3" borderId="96" xfId="9" applyFont="1" applyFill="1" applyBorder="1" applyAlignment="1">
      <alignment vertical="center" readingOrder="1"/>
    </xf>
    <xf numFmtId="43" fontId="12" fillId="3" borderId="122" xfId="9" applyFont="1" applyFill="1" applyBorder="1" applyAlignment="1">
      <alignment vertical="center" readingOrder="1"/>
    </xf>
    <xf numFmtId="0" fontId="13" fillId="10" borderId="32" xfId="2" applyFont="1" applyFill="1" applyBorder="1" applyAlignment="1">
      <alignment vertical="center" wrapText="1" readingOrder="1"/>
    </xf>
    <xf numFmtId="0" fontId="15" fillId="3" borderId="5" xfId="2" applyFont="1" applyFill="1" applyBorder="1" applyAlignment="1">
      <alignment vertical="center" wrapText="1" readingOrder="1"/>
    </xf>
    <xf numFmtId="0" fontId="15" fillId="3" borderId="2" xfId="2" applyFont="1" applyFill="1" applyBorder="1" applyAlignment="1">
      <alignment vertical="center" wrapText="1" readingOrder="1"/>
    </xf>
    <xf numFmtId="2" fontId="12" fillId="3" borderId="121" xfId="1" applyNumberFormat="1" applyFont="1" applyFill="1" applyBorder="1" applyAlignment="1">
      <alignment vertical="center" readingOrder="1"/>
    </xf>
    <xf numFmtId="0" fontId="13" fillId="10" borderId="33" xfId="2" applyFont="1" applyFill="1" applyBorder="1" applyAlignment="1">
      <alignment vertical="center" wrapText="1" readingOrder="1"/>
    </xf>
    <xf numFmtId="0" fontId="15" fillId="3" borderId="7" xfId="2" applyFont="1" applyFill="1" applyBorder="1" applyAlignment="1">
      <alignment vertical="center" wrapText="1" readingOrder="1"/>
    </xf>
    <xf numFmtId="0" fontId="15" fillId="3" borderId="1" xfId="2" applyFont="1" applyFill="1" applyBorder="1" applyAlignment="1">
      <alignment vertical="center" wrapText="1" readingOrder="1"/>
    </xf>
    <xf numFmtId="2" fontId="12" fillId="3" borderId="122" xfId="1" applyNumberFormat="1" applyFont="1" applyFill="1" applyBorder="1" applyAlignment="1">
      <alignment vertical="center" readingOrder="1"/>
    </xf>
    <xf numFmtId="0" fontId="5" fillId="0" borderId="2" xfId="0" applyFont="1" applyBorder="1" applyAlignment="1">
      <alignment vertical="center" readingOrder="1"/>
    </xf>
    <xf numFmtId="0" fontId="5" fillId="10" borderId="2" xfId="0" applyFont="1" applyFill="1" applyBorder="1" applyAlignment="1">
      <alignment vertical="center" readingOrder="1"/>
    </xf>
    <xf numFmtId="0" fontId="5" fillId="10" borderId="3" xfId="0" applyFont="1" applyFill="1" applyBorder="1" applyAlignment="1">
      <alignment vertical="center" readingOrder="1"/>
    </xf>
    <xf numFmtId="0" fontId="5" fillId="0" borderId="2" xfId="2" applyFont="1" applyBorder="1" applyAlignment="1">
      <alignment vertical="center" readingOrder="1"/>
    </xf>
    <xf numFmtId="0" fontId="5" fillId="8" borderId="9" xfId="2" applyFont="1" applyFill="1" applyBorder="1" applyAlignment="1">
      <alignment vertical="center" wrapText="1" readingOrder="1"/>
    </xf>
    <xf numFmtId="0" fontId="5" fillId="0" borderId="5" xfId="2" applyFont="1" applyFill="1" applyBorder="1" applyAlignment="1">
      <alignment vertical="center" readingOrder="1"/>
    </xf>
    <xf numFmtId="0" fontId="5" fillId="0" borderId="2" xfId="2" applyFont="1" applyFill="1" applyBorder="1" applyAlignment="1">
      <alignment vertical="center" readingOrder="1"/>
    </xf>
    <xf numFmtId="0" fontId="5" fillId="0" borderId="3" xfId="2" applyFont="1" applyFill="1" applyBorder="1" applyAlignment="1">
      <alignment vertical="center" readingOrder="1"/>
    </xf>
    <xf numFmtId="0" fontId="5" fillId="0" borderId="7" xfId="0" applyFont="1" applyBorder="1" applyAlignment="1">
      <alignment vertical="center" readingOrder="1"/>
    </xf>
    <xf numFmtId="0" fontId="5" fillId="0" borderId="1" xfId="0" applyFont="1" applyBorder="1" applyAlignment="1">
      <alignment vertical="center" readingOrder="1"/>
    </xf>
    <xf numFmtId="0" fontId="5" fillId="10" borderId="1" xfId="0" applyFont="1" applyFill="1" applyBorder="1" applyAlignment="1">
      <alignment vertical="center" readingOrder="1"/>
    </xf>
    <xf numFmtId="0" fontId="5" fillId="10" borderId="8" xfId="0" applyFont="1" applyFill="1" applyBorder="1" applyAlignment="1">
      <alignment vertical="center" readingOrder="1"/>
    </xf>
    <xf numFmtId="0" fontId="5" fillId="0" borderId="7" xfId="2" applyFont="1" applyFill="1" applyBorder="1" applyAlignment="1">
      <alignment vertical="center" readingOrder="1"/>
    </xf>
    <xf numFmtId="0" fontId="5" fillId="0" borderId="7" xfId="2" applyFont="1" applyFill="1" applyBorder="1" applyAlignment="1">
      <alignment vertical="center" readingOrder="1"/>
    </xf>
    <xf numFmtId="0" fontId="5" fillId="0" borderId="1" xfId="2" applyFont="1" applyFill="1" applyBorder="1" applyAlignment="1">
      <alignment vertical="center" readingOrder="1"/>
    </xf>
    <xf numFmtId="0" fontId="5" fillId="0" borderId="8" xfId="2" applyFont="1" applyFill="1" applyBorder="1" applyAlignment="1">
      <alignment vertical="center" readingOrder="1"/>
    </xf>
    <xf numFmtId="2" fontId="12" fillId="3" borderId="3" xfId="1" applyNumberFormat="1" applyFont="1" applyFill="1" applyBorder="1" applyAlignment="1">
      <alignment vertical="center" readingOrder="1"/>
    </xf>
    <xf numFmtId="0" fontId="5" fillId="0" borderId="0" xfId="2" applyFont="1" applyFill="1" applyAlignment="1">
      <alignment vertical="center" readingOrder="1"/>
    </xf>
    <xf numFmtId="2" fontId="12" fillId="3" borderId="4" xfId="1" applyNumberFormat="1" applyFont="1" applyFill="1" applyBorder="1" applyAlignment="1">
      <alignment vertical="center" readingOrder="1"/>
    </xf>
    <xf numFmtId="2" fontId="12" fillId="3" borderId="8" xfId="1" applyNumberFormat="1" applyFont="1" applyFill="1" applyBorder="1" applyAlignment="1">
      <alignment vertical="center" readingOrder="1"/>
    </xf>
    <xf numFmtId="0" fontId="17" fillId="0" borderId="0" xfId="10" applyFont="1" applyFill="1" applyBorder="1" applyAlignment="1">
      <alignment vertical="center" readingOrder="1"/>
    </xf>
    <xf numFmtId="0" fontId="5" fillId="0" borderId="0" xfId="1" applyFont="1" applyFill="1" applyBorder="1" applyAlignment="1">
      <alignment vertical="center" wrapText="1" readingOrder="1"/>
    </xf>
    <xf numFmtId="0" fontId="18" fillId="0" borderId="0" xfId="1" applyFont="1" applyFill="1" applyBorder="1" applyAlignment="1">
      <alignment vertical="center" wrapText="1" readingOrder="1"/>
    </xf>
    <xf numFmtId="49" fontId="5" fillId="0" borderId="0" xfId="1" applyNumberFormat="1" applyFont="1" applyFill="1" applyBorder="1" applyAlignment="1">
      <alignment vertical="center" wrapText="1" readingOrder="1"/>
    </xf>
    <xf numFmtId="0" fontId="12" fillId="0" borderId="0" xfId="2" applyFont="1" applyFill="1" applyBorder="1" applyAlignment="1">
      <alignment vertical="center" readingOrder="1"/>
    </xf>
    <xf numFmtId="0" fontId="5" fillId="0" borderId="0" xfId="1" applyFont="1" applyFill="1" applyBorder="1" applyAlignment="1">
      <alignment vertical="center" readingOrder="1"/>
    </xf>
    <xf numFmtId="0" fontId="5" fillId="0" borderId="0" xfId="2" applyFont="1" applyBorder="1" applyAlignment="1">
      <alignment vertical="center" readingOrder="1"/>
    </xf>
    <xf numFmtId="0" fontId="13" fillId="0" borderId="24" xfId="2" applyFont="1" applyFill="1" applyBorder="1" applyAlignment="1">
      <alignment vertical="center" wrapText="1" readingOrder="1"/>
    </xf>
    <xf numFmtId="0" fontId="5" fillId="4" borderId="5" xfId="0" applyNumberFormat="1" applyFont="1" applyFill="1" applyBorder="1" applyAlignment="1">
      <alignment vertical="center" readingOrder="1"/>
    </xf>
    <xf numFmtId="0" fontId="5" fillId="4" borderId="2" xfId="0" applyNumberFormat="1" applyFont="1" applyFill="1" applyBorder="1" applyAlignment="1">
      <alignment vertical="center" readingOrder="1"/>
    </xf>
    <xf numFmtId="0" fontId="13" fillId="10" borderId="2" xfId="0" applyFont="1" applyFill="1" applyBorder="1" applyAlignment="1">
      <alignment vertical="center" wrapText="1" readingOrder="1"/>
    </xf>
    <xf numFmtId="0" fontId="13" fillId="10" borderId="3" xfId="0" applyFont="1" applyFill="1" applyBorder="1" applyAlignment="1">
      <alignment vertical="center" wrapText="1" readingOrder="1"/>
    </xf>
    <xf numFmtId="2" fontId="8" fillId="0" borderId="0" xfId="0" applyNumberFormat="1" applyFont="1" applyFill="1" applyBorder="1" applyAlignment="1">
      <alignment vertical="center" readingOrder="1"/>
    </xf>
    <xf numFmtId="2" fontId="8" fillId="0" borderId="24" xfId="0" applyNumberFormat="1" applyFont="1" applyFill="1" applyBorder="1" applyAlignment="1">
      <alignment vertical="center" readingOrder="1"/>
    </xf>
    <xf numFmtId="0" fontId="5" fillId="4" borderId="6" xfId="0" applyNumberFormat="1" applyFont="1" applyFill="1" applyBorder="1" applyAlignment="1">
      <alignment vertical="center" readingOrder="1"/>
    </xf>
    <xf numFmtId="0" fontId="5" fillId="4" borderId="0" xfId="0" applyNumberFormat="1" applyFont="1" applyFill="1" applyBorder="1" applyAlignment="1">
      <alignment vertical="center" readingOrder="1"/>
    </xf>
    <xf numFmtId="0" fontId="13" fillId="10" borderId="1" xfId="0" applyFont="1" applyFill="1" applyBorder="1" applyAlignment="1">
      <alignment vertical="center" wrapText="1" readingOrder="1"/>
    </xf>
    <xf numFmtId="0" fontId="13" fillId="10" borderId="8" xfId="0" applyFont="1" applyFill="1" applyBorder="1" applyAlignment="1">
      <alignment vertical="center" wrapText="1" readingOrder="1"/>
    </xf>
    <xf numFmtId="0" fontId="8" fillId="3" borderId="5" xfId="2" applyFont="1" applyFill="1" applyBorder="1" applyAlignment="1">
      <alignment vertical="center" readingOrder="1"/>
    </xf>
    <xf numFmtId="0" fontId="8" fillId="3" borderId="2" xfId="2" applyFont="1" applyFill="1" applyBorder="1" applyAlignment="1">
      <alignment vertical="center" readingOrder="1"/>
    </xf>
    <xf numFmtId="0" fontId="13" fillId="10" borderId="12" xfId="0" applyFont="1" applyFill="1" applyBorder="1" applyAlignment="1">
      <alignment vertical="center" wrapText="1" readingOrder="1"/>
    </xf>
    <xf numFmtId="0" fontId="13" fillId="10" borderId="11" xfId="0" applyFont="1" applyFill="1" applyBorder="1" applyAlignment="1">
      <alignment vertical="center" wrapText="1" readingOrder="1"/>
    </xf>
    <xf numFmtId="0" fontId="5" fillId="0" borderId="24" xfId="2" applyFont="1" applyBorder="1" applyAlignment="1">
      <alignment vertical="center" readingOrder="1"/>
    </xf>
    <xf numFmtId="2" fontId="8" fillId="3" borderId="5" xfId="2" applyNumberFormat="1" applyFont="1" applyFill="1" applyBorder="1" applyAlignment="1">
      <alignment vertical="center" readingOrder="1"/>
    </xf>
    <xf numFmtId="2" fontId="8" fillId="3" borderId="2" xfId="2" applyNumberFormat="1" applyFont="1" applyFill="1" applyBorder="1" applyAlignment="1">
      <alignment vertical="center" readingOrder="1"/>
    </xf>
    <xf numFmtId="2" fontId="14" fillId="0" borderId="0" xfId="0" applyNumberFormat="1" applyFont="1" applyFill="1" applyBorder="1" applyAlignment="1">
      <alignment vertical="center" readingOrder="1"/>
    </xf>
    <xf numFmtId="0" fontId="5" fillId="8" borderId="9" xfId="0" applyNumberFormat="1" applyFont="1" applyFill="1" applyBorder="1" applyAlignment="1">
      <alignment vertical="center" readingOrder="1"/>
    </xf>
    <xf numFmtId="0" fontId="16" fillId="0" borderId="2" xfId="7" applyFont="1" applyBorder="1" applyAlignment="1">
      <alignment vertical="center" readingOrder="1"/>
    </xf>
    <xf numFmtId="0" fontId="13" fillId="0" borderId="0" xfId="0" applyFont="1" applyFill="1" applyBorder="1" applyAlignment="1">
      <alignment vertical="center" readingOrder="1"/>
    </xf>
    <xf numFmtId="0" fontId="5" fillId="0" borderId="0" xfId="0" applyNumberFormat="1" applyFont="1" applyFill="1" applyBorder="1" applyAlignment="1">
      <alignment vertical="center" readingOrder="1"/>
    </xf>
    <xf numFmtId="0" fontId="16" fillId="0" borderId="0" xfId="7" applyNumberFormat="1" applyFont="1" applyFill="1" applyBorder="1" applyAlignment="1">
      <alignment vertical="center" readingOrder="1"/>
    </xf>
    <xf numFmtId="2" fontId="8" fillId="3" borderId="7" xfId="2" applyNumberFormat="1" applyFont="1" applyFill="1" applyBorder="1" applyAlignment="1">
      <alignment vertical="center" readingOrder="1"/>
    </xf>
    <xf numFmtId="2" fontId="8" fillId="3" borderId="1" xfId="2" applyNumberFormat="1" applyFont="1" applyFill="1" applyBorder="1" applyAlignment="1">
      <alignment vertical="center" readingOrder="1"/>
    </xf>
    <xf numFmtId="0" fontId="8" fillId="3" borderId="6" xfId="2" applyFont="1" applyFill="1" applyBorder="1" applyAlignment="1">
      <alignment vertical="center" readingOrder="1"/>
    </xf>
    <xf numFmtId="0" fontId="8" fillId="3" borderId="0" xfId="2" applyFont="1" applyFill="1" applyBorder="1" applyAlignment="1">
      <alignment vertical="center" readingOrder="1"/>
    </xf>
    <xf numFmtId="0" fontId="13" fillId="10" borderId="0" xfId="0" applyFont="1" applyFill="1" applyBorder="1" applyAlignment="1">
      <alignment vertical="center" wrapText="1" readingOrder="1"/>
    </xf>
    <xf numFmtId="0" fontId="13" fillId="10" borderId="4" xfId="0" applyFont="1" applyFill="1" applyBorder="1" applyAlignment="1">
      <alignment vertical="center" wrapText="1" readingOrder="1"/>
    </xf>
    <xf numFmtId="0" fontId="14" fillId="0" borderId="0" xfId="2" applyFont="1" applyFill="1" applyBorder="1" applyAlignment="1">
      <alignment vertical="center" readingOrder="1"/>
    </xf>
    <xf numFmtId="0" fontId="14" fillId="0" borderId="6" xfId="2" applyFont="1" applyFill="1" applyBorder="1" applyAlignment="1">
      <alignment vertical="center" readingOrder="1"/>
    </xf>
    <xf numFmtId="0" fontId="16" fillId="0" borderId="0" xfId="7" applyFont="1" applyBorder="1" applyAlignment="1">
      <alignment vertical="center" readingOrder="1"/>
    </xf>
    <xf numFmtId="0" fontId="13" fillId="0" borderId="0" xfId="0" applyFont="1" applyFill="1" applyBorder="1" applyAlignment="1">
      <alignment vertical="center" wrapText="1" readingOrder="1"/>
    </xf>
    <xf numFmtId="0" fontId="5" fillId="4" borderId="3" xfId="0" applyNumberFormat="1" applyFont="1" applyFill="1" applyBorder="1" applyAlignment="1">
      <alignment vertical="center" readingOrder="1"/>
    </xf>
    <xf numFmtId="0" fontId="8" fillId="3" borderId="7" xfId="2" applyFont="1" applyFill="1" applyBorder="1" applyAlignment="1">
      <alignment vertical="center" readingOrder="1"/>
    </xf>
    <xf numFmtId="0" fontId="8" fillId="3" borderId="1" xfId="2" applyFont="1" applyFill="1" applyBorder="1" applyAlignment="1">
      <alignment vertical="center" readingOrder="1"/>
    </xf>
    <xf numFmtId="2" fontId="14" fillId="0" borderId="0" xfId="2" applyNumberFormat="1" applyFont="1" applyFill="1" applyBorder="1" applyAlignment="1">
      <alignment vertical="center" readingOrder="1"/>
    </xf>
    <xf numFmtId="0" fontId="5" fillId="4" borderId="4" xfId="0" applyNumberFormat="1" applyFont="1" applyFill="1" applyBorder="1" applyAlignment="1">
      <alignment vertical="center" readingOrder="1"/>
    </xf>
    <xf numFmtId="0" fontId="5" fillId="8" borderId="14" xfId="0" applyNumberFormat="1" applyFont="1" applyFill="1" applyBorder="1" applyAlignment="1">
      <alignment vertical="center" readingOrder="1"/>
    </xf>
    <xf numFmtId="0" fontId="13" fillId="0" borderId="2" xfId="0" applyFont="1" applyFill="1" applyBorder="1" applyAlignment="1">
      <alignment vertical="center" readingOrder="1"/>
    </xf>
    <xf numFmtId="49" fontId="5" fillId="0" borderId="0" xfId="0" applyNumberFormat="1" applyFont="1" applyFill="1" applyBorder="1" applyAlignment="1">
      <alignment vertical="center" readingOrder="1"/>
    </xf>
    <xf numFmtId="0" fontId="13" fillId="0" borderId="4" xfId="0" applyFont="1" applyFill="1" applyBorder="1" applyAlignment="1">
      <alignment vertical="center" wrapText="1" readingOrder="1"/>
    </xf>
    <xf numFmtId="0" fontId="16" fillId="0" borderId="0" xfId="7" applyFont="1" applyFill="1" applyBorder="1" applyAlignment="1">
      <alignment vertical="center" readingOrder="1"/>
    </xf>
    <xf numFmtId="0" fontId="5" fillId="8" borderId="13" xfId="0" applyNumberFormat="1" applyFont="1" applyFill="1" applyBorder="1" applyAlignment="1">
      <alignment vertical="center" readingOrder="1"/>
    </xf>
    <xf numFmtId="0" fontId="16" fillId="4" borderId="5" xfId="7" applyFont="1" applyFill="1" applyBorder="1" applyAlignment="1">
      <alignment vertical="center" readingOrder="1"/>
    </xf>
    <xf numFmtId="0" fontId="16" fillId="4" borderId="2" xfId="7" applyFont="1" applyFill="1" applyBorder="1" applyAlignment="1">
      <alignment vertical="center" readingOrder="1"/>
    </xf>
    <xf numFmtId="0" fontId="16" fillId="4" borderId="3" xfId="7" applyFont="1" applyFill="1" applyBorder="1" applyAlignment="1">
      <alignment vertical="center" readingOrder="1"/>
    </xf>
    <xf numFmtId="0" fontId="16" fillId="0" borderId="1" xfId="7" applyFont="1" applyBorder="1" applyAlignment="1">
      <alignment vertical="center" readingOrder="1"/>
    </xf>
    <xf numFmtId="0" fontId="16" fillId="0" borderId="1" xfId="7" applyFont="1" applyFill="1" applyBorder="1" applyAlignment="1">
      <alignment vertical="center" readingOrder="1"/>
    </xf>
    <xf numFmtId="0" fontId="5" fillId="8" borderId="14" xfId="0" applyNumberFormat="1" applyFont="1" applyFill="1" applyBorder="1" applyAlignment="1">
      <alignment vertical="center" readingOrder="1"/>
    </xf>
    <xf numFmtId="0" fontId="16" fillId="4" borderId="7" xfId="7" applyFont="1" applyFill="1" applyBorder="1" applyAlignment="1">
      <alignment vertical="center" readingOrder="1"/>
    </xf>
    <xf numFmtId="0" fontId="16" fillId="4" borderId="1" xfId="7" applyFont="1" applyFill="1" applyBorder="1" applyAlignment="1">
      <alignment vertical="center" readingOrder="1"/>
    </xf>
    <xf numFmtId="0" fontId="16" fillId="4" borderId="8" xfId="7" applyFont="1" applyFill="1" applyBorder="1" applyAlignment="1">
      <alignment vertical="center" readingOrder="1"/>
    </xf>
    <xf numFmtId="2" fontId="14" fillId="0" borderId="0" xfId="0" applyNumberFormat="1" applyFont="1" applyFill="1" applyBorder="1" applyAlignment="1">
      <alignment vertical="center" readingOrder="1"/>
    </xf>
    <xf numFmtId="0" fontId="5" fillId="4" borderId="7" xfId="0" applyNumberFormat="1" applyFont="1" applyFill="1" applyBorder="1" applyAlignment="1">
      <alignment vertical="center" readingOrder="1"/>
    </xf>
    <xf numFmtId="0" fontId="5" fillId="4" borderId="1" xfId="0" applyNumberFormat="1" applyFont="1" applyFill="1" applyBorder="1" applyAlignment="1">
      <alignment vertical="center" readingOrder="1"/>
    </xf>
    <xf numFmtId="0" fontId="5" fillId="4" borderId="8" xfId="0" applyNumberFormat="1" applyFont="1" applyFill="1" applyBorder="1" applyAlignment="1">
      <alignment vertical="center" readingOrder="1"/>
    </xf>
    <xf numFmtId="0" fontId="5" fillId="8" borderId="13" xfId="0" applyNumberFormat="1" applyFont="1" applyFill="1" applyBorder="1" applyAlignment="1">
      <alignment vertical="center" readingOrder="1"/>
    </xf>
    <xf numFmtId="0" fontId="16" fillId="0" borderId="5" xfId="7" applyFont="1" applyBorder="1" applyAlignment="1">
      <alignment vertical="center" readingOrder="1"/>
    </xf>
    <xf numFmtId="0" fontId="5" fillId="0" borderId="2" xfId="0" applyNumberFormat="1" applyFont="1" applyFill="1" applyBorder="1" applyAlignment="1">
      <alignment vertical="center" readingOrder="1"/>
    </xf>
    <xf numFmtId="0" fontId="16" fillId="0" borderId="2" xfId="7" applyNumberFormat="1" applyFont="1" applyBorder="1" applyAlignment="1">
      <alignment vertical="center" readingOrder="1"/>
    </xf>
    <xf numFmtId="2" fontId="8" fillId="0" borderId="2" xfId="0" applyNumberFormat="1" applyFont="1" applyFill="1" applyBorder="1" applyAlignment="1">
      <alignment vertical="center" readingOrder="1"/>
    </xf>
    <xf numFmtId="0" fontId="16" fillId="0" borderId="7" xfId="7" applyFont="1" applyBorder="1" applyAlignment="1">
      <alignment vertical="center" readingOrder="1"/>
    </xf>
    <xf numFmtId="2" fontId="8" fillId="0" borderId="1" xfId="0" applyNumberFormat="1" applyFont="1" applyFill="1" applyBorder="1" applyAlignment="1">
      <alignment vertical="center" readingOrder="1"/>
    </xf>
    <xf numFmtId="0" fontId="5" fillId="0" borderId="1" xfId="0" applyNumberFormat="1" applyFont="1" applyFill="1" applyBorder="1" applyAlignment="1">
      <alignment vertical="center" readingOrder="1"/>
    </xf>
    <xf numFmtId="0" fontId="16" fillId="0" borderId="1" xfId="7" applyNumberFormat="1" applyFont="1" applyBorder="1" applyAlignment="1">
      <alignment vertical="center" readingOrder="1"/>
    </xf>
    <xf numFmtId="0" fontId="5" fillId="0" borderId="1" xfId="2" applyFont="1" applyBorder="1" applyAlignment="1">
      <alignment vertical="center" readingOrder="1"/>
    </xf>
    <xf numFmtId="0" fontId="13" fillId="0" borderId="1" xfId="0" applyFont="1" applyFill="1" applyBorder="1" applyAlignment="1">
      <alignment vertical="center" wrapText="1" readingOrder="1"/>
    </xf>
    <xf numFmtId="0" fontId="13" fillId="0" borderId="1" xfId="0" applyFont="1" applyFill="1" applyBorder="1" applyAlignment="1">
      <alignment vertical="center" readingOrder="1"/>
    </xf>
    <xf numFmtId="0" fontId="13" fillId="10" borderId="5" xfId="0" applyFont="1" applyFill="1" applyBorder="1" applyAlignment="1">
      <alignment vertical="center" wrapText="1" readingOrder="1"/>
    </xf>
    <xf numFmtId="0" fontId="13" fillId="10" borderId="7" xfId="0" applyFont="1" applyFill="1" applyBorder="1" applyAlignment="1">
      <alignment vertical="center" wrapText="1" readingOrder="1"/>
    </xf>
    <xf numFmtId="2" fontId="14" fillId="0" borderId="6" xfId="0" applyNumberFormat="1" applyFont="1" applyFill="1" applyBorder="1" applyAlignment="1">
      <alignment vertical="center" readingOrder="1"/>
    </xf>
    <xf numFmtId="0" fontId="14" fillId="0" borderId="0" xfId="7" applyFont="1" applyFill="1" applyBorder="1" applyAlignment="1">
      <alignment vertical="center" wrapText="1" readingOrder="1"/>
    </xf>
    <xf numFmtId="2" fontId="8" fillId="4" borderId="5" xfId="2" applyNumberFormat="1" applyFont="1" applyFill="1" applyBorder="1" applyAlignment="1">
      <alignment vertical="center" readingOrder="1"/>
    </xf>
    <xf numFmtId="2" fontId="8" fillId="4" borderId="2" xfId="2" applyNumberFormat="1" applyFont="1" applyFill="1" applyBorder="1" applyAlignment="1">
      <alignment vertical="center" readingOrder="1"/>
    </xf>
    <xf numFmtId="2" fontId="8" fillId="4" borderId="3" xfId="2" applyNumberFormat="1" applyFont="1" applyFill="1" applyBorder="1" applyAlignment="1">
      <alignment vertical="center" readingOrder="1"/>
    </xf>
    <xf numFmtId="2" fontId="8" fillId="4" borderId="6" xfId="2" applyNumberFormat="1" applyFont="1" applyFill="1" applyBorder="1" applyAlignment="1">
      <alignment vertical="center" readingOrder="1"/>
    </xf>
    <xf numFmtId="2" fontId="8" fillId="4" borderId="0" xfId="2" applyNumberFormat="1" applyFont="1" applyFill="1" applyBorder="1" applyAlignment="1">
      <alignment vertical="center" readingOrder="1"/>
    </xf>
    <xf numFmtId="2" fontId="8" fillId="4" borderId="4" xfId="2" applyNumberFormat="1" applyFont="1" applyFill="1" applyBorder="1" applyAlignment="1">
      <alignment vertical="center" readingOrder="1"/>
    </xf>
    <xf numFmtId="0" fontId="16" fillId="0" borderId="0" xfId="7" applyFont="1" applyFill="1" applyBorder="1" applyAlignment="1">
      <alignment vertical="center" wrapText="1" readingOrder="1"/>
    </xf>
    <xf numFmtId="2" fontId="13" fillId="0" borderId="0" xfId="0" applyNumberFormat="1" applyFont="1" applyFill="1" applyBorder="1" applyAlignment="1">
      <alignment vertical="center" readingOrder="1"/>
    </xf>
    <xf numFmtId="2" fontId="15" fillId="3" borderId="6" xfId="2" applyNumberFormat="1" applyFont="1" applyFill="1" applyBorder="1" applyAlignment="1">
      <alignment vertical="center" readingOrder="1"/>
    </xf>
    <xf numFmtId="2" fontId="15" fillId="3" borderId="0" xfId="2" applyNumberFormat="1" applyFont="1" applyFill="1" applyBorder="1" applyAlignment="1">
      <alignment vertical="center" readingOrder="1"/>
    </xf>
    <xf numFmtId="2" fontId="15" fillId="3" borderId="4" xfId="2" applyNumberFormat="1" applyFont="1" applyFill="1" applyBorder="1" applyAlignment="1">
      <alignment vertical="center" readingOrder="1"/>
    </xf>
    <xf numFmtId="2" fontId="8" fillId="3" borderId="6" xfId="2" applyNumberFormat="1" applyFont="1" applyFill="1" applyBorder="1" applyAlignment="1">
      <alignment vertical="center" readingOrder="1"/>
    </xf>
    <xf numFmtId="2" fontId="8" fillId="3" borderId="0" xfId="2" applyNumberFormat="1" applyFont="1" applyFill="1" applyBorder="1" applyAlignment="1">
      <alignment vertical="center" readingOrder="1"/>
    </xf>
    <xf numFmtId="2" fontId="8" fillId="4" borderId="7" xfId="2" applyNumberFormat="1" applyFont="1" applyFill="1" applyBorder="1" applyAlignment="1">
      <alignment vertical="center" readingOrder="1"/>
    </xf>
    <xf numFmtId="2" fontId="8" fillId="4" borderId="1" xfId="2" applyNumberFormat="1" applyFont="1" applyFill="1" applyBorder="1" applyAlignment="1">
      <alignment vertical="center" readingOrder="1"/>
    </xf>
    <xf numFmtId="2" fontId="8" fillId="4" borderId="8" xfId="2" applyNumberFormat="1" applyFont="1" applyFill="1" applyBorder="1" applyAlignment="1">
      <alignment vertical="center" readingOrder="1"/>
    </xf>
    <xf numFmtId="0" fontId="16" fillId="0" borderId="0" xfId="7" applyNumberFormat="1" applyFont="1" applyBorder="1" applyAlignment="1">
      <alignment vertical="center" readingOrder="1"/>
    </xf>
    <xf numFmtId="0" fontId="16" fillId="0" borderId="5" xfId="7" applyNumberFormat="1" applyFont="1" applyBorder="1" applyAlignment="1">
      <alignment vertical="center" readingOrder="1"/>
    </xf>
    <xf numFmtId="2" fontId="8" fillId="0" borderId="3" xfId="0" applyNumberFormat="1" applyFont="1" applyFill="1" applyBorder="1" applyAlignment="1">
      <alignment vertical="center" readingOrder="1"/>
    </xf>
    <xf numFmtId="0" fontId="5" fillId="0" borderId="12" xfId="0" applyNumberFormat="1" applyFont="1" applyFill="1" applyBorder="1" applyAlignment="1">
      <alignment vertical="center" readingOrder="1"/>
    </xf>
    <xf numFmtId="0" fontId="16" fillId="0" borderId="130" xfId="7" applyFont="1" applyBorder="1" applyAlignment="1">
      <alignment vertical="center" readingOrder="1"/>
    </xf>
    <xf numFmtId="0" fontId="13" fillId="0" borderId="140" xfId="0" applyFont="1" applyFill="1" applyBorder="1" applyAlignment="1">
      <alignment vertical="center" wrapText="1" readingOrder="1"/>
    </xf>
    <xf numFmtId="0" fontId="16" fillId="0" borderId="130" xfId="7" applyNumberFormat="1" applyFont="1" applyBorder="1" applyAlignment="1">
      <alignment vertical="center" readingOrder="1"/>
    </xf>
    <xf numFmtId="0" fontId="5" fillId="0" borderId="140" xfId="2" applyFont="1" applyBorder="1" applyAlignment="1">
      <alignment vertical="center" readingOrder="1"/>
    </xf>
    <xf numFmtId="0" fontId="5" fillId="0" borderId="141" xfId="2" applyFont="1" applyBorder="1" applyAlignment="1">
      <alignment vertical="center" readingOrder="1"/>
    </xf>
    <xf numFmtId="0" fontId="13" fillId="0" borderId="140" xfId="2" applyFont="1" applyFill="1" applyBorder="1" applyAlignment="1">
      <alignment vertical="center" readingOrder="1"/>
    </xf>
    <xf numFmtId="0" fontId="13" fillId="0" borderId="141" xfId="2" applyFont="1" applyFill="1" applyBorder="1" applyAlignment="1">
      <alignment vertical="center" readingOrder="1"/>
    </xf>
    <xf numFmtId="0" fontId="5" fillId="8" borderId="9" xfId="0" applyNumberFormat="1" applyFont="1" applyFill="1" applyBorder="1" applyAlignment="1">
      <alignment vertical="center" readingOrder="1"/>
    </xf>
    <xf numFmtId="0" fontId="16" fillId="0" borderId="130" xfId="7" applyNumberFormat="1" applyFont="1" applyBorder="1" applyAlignment="1">
      <alignment vertical="center" wrapText="1" readingOrder="1"/>
    </xf>
    <xf numFmtId="0" fontId="16" fillId="0" borderId="140" xfId="7" applyNumberFormat="1" applyFont="1" applyBorder="1" applyAlignment="1">
      <alignment vertical="center" wrapText="1" readingOrder="1"/>
    </xf>
    <xf numFmtId="0" fontId="16" fillId="0" borderId="141" xfId="7" applyNumberFormat="1" applyFont="1" applyBorder="1" applyAlignment="1">
      <alignment vertical="center" wrapText="1" readingOrder="1"/>
    </xf>
    <xf numFmtId="0" fontId="16" fillId="0" borderId="139" xfId="7" applyNumberFormat="1" applyFont="1" applyBorder="1" applyAlignment="1">
      <alignment vertical="center" wrapText="1" readingOrder="1"/>
    </xf>
    <xf numFmtId="0" fontId="16" fillId="0" borderId="140" xfId="7" applyNumberFormat="1" applyFont="1" applyBorder="1" applyAlignment="1">
      <alignment vertical="center" readingOrder="1"/>
    </xf>
    <xf numFmtId="0" fontId="16" fillId="0" borderId="141" xfId="7" applyNumberFormat="1" applyFont="1" applyBorder="1" applyAlignment="1">
      <alignment vertical="center" readingOrder="1"/>
    </xf>
    <xf numFmtId="2" fontId="8" fillId="0" borderId="140" xfId="0" applyNumberFormat="1" applyFont="1" applyFill="1" applyBorder="1" applyAlignment="1">
      <alignment vertical="center" readingOrder="1"/>
    </xf>
    <xf numFmtId="2" fontId="8" fillId="0" borderId="141" xfId="0" applyNumberFormat="1" applyFont="1" applyFill="1" applyBorder="1" applyAlignment="1">
      <alignment vertical="center" readingOrder="1"/>
    </xf>
    <xf numFmtId="0" fontId="5" fillId="8" borderId="17" xfId="0" applyNumberFormat="1" applyFont="1" applyFill="1" applyBorder="1" applyAlignment="1">
      <alignment vertical="center" readingOrder="1"/>
    </xf>
    <xf numFmtId="0" fontId="5" fillId="0" borderId="0" xfId="2" applyFont="1" applyAlignment="1">
      <alignment readingOrder="1"/>
    </xf>
    <xf numFmtId="0" fontId="5" fillId="0" borderId="0" xfId="2" applyFont="1" applyFill="1" applyBorder="1" applyAlignment="1">
      <alignment readingOrder="1"/>
    </xf>
    <xf numFmtId="0" fontId="16" fillId="0" borderId="6" xfId="7" applyFont="1" applyBorder="1" applyAlignment="1">
      <alignment vertical="center" wrapText="1" readingOrder="1"/>
    </xf>
    <xf numFmtId="0" fontId="16" fillId="0" borderId="0" xfId="7" applyFont="1" applyBorder="1" applyAlignment="1">
      <alignment vertical="center" wrapText="1" readingOrder="1"/>
    </xf>
    <xf numFmtId="0" fontId="16" fillId="0" borderId="4" xfId="7" applyFont="1" applyBorder="1" applyAlignment="1">
      <alignment vertical="center" wrapText="1" readingOrder="1"/>
    </xf>
    <xf numFmtId="0" fontId="16" fillId="0" borderId="6" xfId="7" applyNumberFormat="1" applyFont="1" applyBorder="1" applyAlignment="1">
      <alignment vertical="center" readingOrder="1"/>
    </xf>
    <xf numFmtId="0" fontId="16" fillId="0" borderId="4" xfId="7" applyNumberFormat="1" applyFont="1" applyBorder="1" applyAlignment="1">
      <alignment vertical="center" readingOrder="1"/>
    </xf>
    <xf numFmtId="0" fontId="5" fillId="0" borderId="4" xfId="2" applyFont="1" applyFill="1" applyBorder="1" applyAlignment="1">
      <alignment vertical="center" readingOrder="1"/>
    </xf>
    <xf numFmtId="0" fontId="8" fillId="0" borderId="0" xfId="0" applyFont="1" applyFill="1" applyBorder="1" applyAlignment="1">
      <alignment vertical="center" wrapText="1" readingOrder="1"/>
    </xf>
    <xf numFmtId="0" fontId="16" fillId="0" borderId="7" xfId="7" applyFont="1" applyBorder="1" applyAlignment="1">
      <alignment vertical="center" wrapText="1" readingOrder="1"/>
    </xf>
    <xf numFmtId="0" fontId="16" fillId="0" borderId="1" xfId="7" applyFont="1" applyBorder="1" applyAlignment="1">
      <alignment vertical="center" wrapText="1" readingOrder="1"/>
    </xf>
    <xf numFmtId="0" fontId="16" fillId="0" borderId="8" xfId="7" applyFont="1" applyBorder="1" applyAlignment="1">
      <alignment vertical="center" wrapText="1" readingOrder="1"/>
    </xf>
    <xf numFmtId="0" fontId="5" fillId="3" borderId="14" xfId="0" applyNumberFormat="1" applyFont="1" applyFill="1" applyBorder="1" applyAlignment="1">
      <alignment vertical="center" readingOrder="1"/>
    </xf>
    <xf numFmtId="0" fontId="16" fillId="3" borderId="1" xfId="7" applyNumberFormat="1" applyFont="1" applyFill="1" applyBorder="1" applyAlignment="1">
      <alignment vertical="center" readingOrder="1"/>
    </xf>
    <xf numFmtId="0" fontId="16" fillId="3" borderId="8" xfId="7" applyNumberFormat="1" applyFont="1" applyFill="1" applyBorder="1" applyAlignment="1">
      <alignment vertical="center" readingOrder="1"/>
    </xf>
    <xf numFmtId="0" fontId="5" fillId="0" borderId="0" xfId="2" applyFont="1" applyFill="1" applyAlignment="1">
      <alignment readingOrder="1"/>
    </xf>
    <xf numFmtId="0" fontId="5" fillId="0" borderId="0" xfId="2" applyFont="1" applyBorder="1" applyAlignment="1">
      <alignment readingOrder="1"/>
    </xf>
    <xf numFmtId="0" fontId="16" fillId="0" borderId="0" xfId="7" applyNumberFormat="1" applyFont="1" applyFill="1" applyBorder="1" applyAlignment="1">
      <alignment vertical="center" wrapText="1" readingOrder="1"/>
    </xf>
    <xf numFmtId="2" fontId="8" fillId="0" borderId="4" xfId="0" applyNumberFormat="1" applyFont="1" applyFill="1" applyBorder="1" applyAlignment="1">
      <alignment vertical="center" readingOrder="1"/>
    </xf>
    <xf numFmtId="2" fontId="8" fillId="3" borderId="9" xfId="2" applyNumberFormat="1" applyFont="1" applyFill="1" applyBorder="1" applyAlignment="1">
      <alignment vertical="center" readingOrder="1"/>
    </xf>
    <xf numFmtId="0" fontId="13" fillId="10" borderId="9" xfId="0" applyFont="1" applyFill="1" applyBorder="1" applyAlignment="1">
      <alignment vertical="center" wrapText="1" readingOrder="1"/>
    </xf>
    <xf numFmtId="0" fontId="5" fillId="0" borderId="4" xfId="0" applyNumberFormat="1" applyFont="1" applyFill="1" applyBorder="1" applyAlignment="1">
      <alignment vertical="center" readingOrder="1"/>
    </xf>
    <xf numFmtId="2" fontId="10" fillId="0" borderId="0" xfId="2" applyNumberFormat="1" applyFont="1" applyFill="1" applyBorder="1" applyAlignment="1">
      <alignment vertical="center" readingOrder="1"/>
    </xf>
    <xf numFmtId="0" fontId="13" fillId="10" borderId="13" xfId="0" applyFont="1" applyFill="1" applyBorder="1" applyAlignment="1">
      <alignment vertical="center" wrapText="1" readingOrder="1"/>
    </xf>
    <xf numFmtId="2" fontId="8" fillId="3" borderId="12" xfId="2" applyNumberFormat="1" applyFont="1" applyFill="1" applyBorder="1" applyAlignment="1">
      <alignment vertical="center" readingOrder="1"/>
    </xf>
    <xf numFmtId="0" fontId="16" fillId="0" borderId="12" xfId="7" applyFont="1" applyBorder="1" applyAlignment="1">
      <alignment vertical="center" readingOrder="1"/>
    </xf>
    <xf numFmtId="0" fontId="5" fillId="0" borderId="12" xfId="2" applyFont="1" applyBorder="1" applyAlignment="1">
      <alignment vertical="center" readingOrder="1"/>
    </xf>
    <xf numFmtId="0" fontId="5" fillId="0" borderId="12" xfId="2" applyFont="1" applyFill="1" applyBorder="1" applyAlignment="1">
      <alignment vertical="center" readingOrder="1"/>
    </xf>
    <xf numFmtId="2" fontId="8" fillId="0" borderId="12" xfId="0" applyNumberFormat="1" applyFont="1" applyFill="1" applyBorder="1" applyAlignment="1">
      <alignment vertical="center" readingOrder="1"/>
    </xf>
    <xf numFmtId="0" fontId="16" fillId="0" borderId="12" xfId="7" applyNumberFormat="1" applyFont="1" applyFill="1" applyBorder="1" applyAlignment="1">
      <alignment vertical="center" readingOrder="1"/>
    </xf>
    <xf numFmtId="0" fontId="13" fillId="0" borderId="12" xfId="0" applyFont="1" applyFill="1" applyBorder="1" applyAlignment="1">
      <alignment vertical="center" readingOrder="1"/>
    </xf>
    <xf numFmtId="2" fontId="15" fillId="3" borderId="5" xfId="2" applyNumberFormat="1" applyFont="1" applyFill="1" applyBorder="1" applyAlignment="1">
      <alignment vertical="center" readingOrder="1"/>
    </xf>
    <xf numFmtId="0" fontId="15" fillId="3" borderId="2" xfId="2" applyFont="1" applyFill="1" applyBorder="1" applyAlignment="1">
      <alignment vertical="center" readingOrder="1"/>
    </xf>
    <xf numFmtId="0" fontId="15" fillId="3" borderId="3" xfId="2" applyFont="1" applyFill="1" applyBorder="1" applyAlignment="1">
      <alignment vertical="center" readingOrder="1"/>
    </xf>
    <xf numFmtId="0" fontId="16" fillId="0" borderId="1" xfId="7" applyFont="1" applyFill="1" applyBorder="1" applyAlignment="1">
      <alignment vertical="center" wrapText="1" readingOrder="1"/>
    </xf>
    <xf numFmtId="0" fontId="16" fillId="4" borderId="0" xfId="7" applyFont="1" applyFill="1" applyBorder="1" applyAlignment="1">
      <alignment vertical="center" readingOrder="1"/>
    </xf>
    <xf numFmtId="0" fontId="16" fillId="4" borderId="4" xfId="7" applyFont="1" applyFill="1" applyBorder="1" applyAlignment="1">
      <alignment vertical="center" readingOrder="1"/>
    </xf>
    <xf numFmtId="0" fontId="19" fillId="0" borderId="5" xfId="7" applyFont="1" applyBorder="1" applyAlignment="1">
      <alignment vertical="center" wrapText="1" readingOrder="1"/>
    </xf>
    <xf numFmtId="0" fontId="19" fillId="0" borderId="2" xfId="7" applyFont="1" applyBorder="1" applyAlignment="1">
      <alignment vertical="center" wrapText="1" readingOrder="1"/>
    </xf>
    <xf numFmtId="0" fontId="19" fillId="0" borderId="3" xfId="7" applyFont="1" applyBorder="1" applyAlignment="1">
      <alignment vertical="center" wrapText="1" readingOrder="1"/>
    </xf>
    <xf numFmtId="0" fontId="13" fillId="0" borderId="24" xfId="2" applyFont="1" applyFill="1" applyBorder="1" applyAlignment="1">
      <alignment vertical="center" readingOrder="1"/>
    </xf>
    <xf numFmtId="0" fontId="19" fillId="0" borderId="6" xfId="7" applyFont="1" applyBorder="1" applyAlignment="1">
      <alignment vertical="center" wrapText="1" readingOrder="1"/>
    </xf>
    <xf numFmtId="0" fontId="19" fillId="0" borderId="0" xfId="7" applyFont="1" applyBorder="1" applyAlignment="1">
      <alignment vertical="center" wrapText="1" readingOrder="1"/>
    </xf>
    <xf numFmtId="0" fontId="19" fillId="0" borderId="4" xfId="7" applyFont="1" applyBorder="1" applyAlignment="1">
      <alignment vertical="center" wrapText="1" readingOrder="1"/>
    </xf>
    <xf numFmtId="2" fontId="8" fillId="3" borderId="3" xfId="2" applyNumberFormat="1" applyFont="1" applyFill="1" applyBorder="1" applyAlignment="1">
      <alignment vertical="center" readingOrder="1"/>
    </xf>
    <xf numFmtId="0" fontId="19" fillId="0" borderId="7" xfId="7" applyFont="1" applyBorder="1" applyAlignment="1">
      <alignment vertical="center" wrapText="1" readingOrder="1"/>
    </xf>
    <xf numFmtId="0" fontId="19" fillId="0" borderId="1" xfId="7" applyFont="1" applyBorder="1" applyAlignment="1">
      <alignment vertical="center" wrapText="1" readingOrder="1"/>
    </xf>
    <xf numFmtId="0" fontId="19" fillId="0" borderId="8" xfId="7" applyFont="1" applyBorder="1" applyAlignment="1">
      <alignment vertical="center" wrapText="1" readingOrder="1"/>
    </xf>
    <xf numFmtId="2" fontId="8" fillId="3" borderId="8" xfId="2" applyNumberFormat="1" applyFont="1" applyFill="1" applyBorder="1" applyAlignment="1">
      <alignment vertical="center" readingOrder="1"/>
    </xf>
    <xf numFmtId="2" fontId="5" fillId="4" borderId="6" xfId="0" applyNumberFormat="1" applyFont="1" applyFill="1" applyBorder="1" applyAlignment="1">
      <alignment vertical="center" readingOrder="1"/>
    </xf>
    <xf numFmtId="2" fontId="5" fillId="4" borderId="0" xfId="0" applyNumberFormat="1" applyFont="1" applyFill="1" applyBorder="1" applyAlignment="1">
      <alignment vertical="center" readingOrder="1"/>
    </xf>
    <xf numFmtId="2" fontId="8" fillId="3" borderId="9" xfId="0" applyNumberFormat="1" applyFont="1" applyFill="1" applyBorder="1" applyAlignment="1">
      <alignment vertical="center" readingOrder="1"/>
    </xf>
    <xf numFmtId="2" fontId="5" fillId="4" borderId="4" xfId="0" applyNumberFormat="1" applyFont="1" applyFill="1" applyBorder="1" applyAlignment="1">
      <alignment vertical="center" readingOrder="1"/>
    </xf>
    <xf numFmtId="0" fontId="14" fillId="0" borderId="4" xfId="2" applyFont="1" applyFill="1" applyBorder="1" applyAlignment="1">
      <alignment vertical="center" readingOrder="1"/>
    </xf>
    <xf numFmtId="0" fontId="16" fillId="0" borderId="5" xfId="7" applyFont="1" applyFill="1" applyBorder="1" applyAlignment="1">
      <alignment vertical="center" readingOrder="1"/>
    </xf>
    <xf numFmtId="0" fontId="5" fillId="3" borderId="9" xfId="0" applyNumberFormat="1" applyFont="1" applyFill="1" applyBorder="1" applyAlignment="1">
      <alignment vertical="center" readingOrder="1"/>
    </xf>
    <xf numFmtId="2" fontId="14" fillId="0" borderId="4" xfId="2" applyNumberFormat="1" applyFont="1" applyFill="1" applyBorder="1" applyAlignment="1">
      <alignment vertical="center" readingOrder="1"/>
    </xf>
    <xf numFmtId="0" fontId="16" fillId="0" borderId="7" xfId="7" applyFont="1" applyFill="1" applyBorder="1" applyAlignment="1">
      <alignment vertical="center" readingOrder="1"/>
    </xf>
    <xf numFmtId="2" fontId="5" fillId="4" borderId="7" xfId="0" applyNumberFormat="1" applyFont="1" applyFill="1" applyBorder="1" applyAlignment="1">
      <alignment vertical="center" readingOrder="1"/>
    </xf>
    <xf numFmtId="2" fontId="5" fillId="4" borderId="1" xfId="0" applyNumberFormat="1" applyFont="1" applyFill="1" applyBorder="1" applyAlignment="1">
      <alignment vertical="center" readingOrder="1"/>
    </xf>
    <xf numFmtId="2" fontId="5" fillId="4" borderId="8" xfId="0" applyNumberFormat="1" applyFont="1" applyFill="1" applyBorder="1" applyAlignment="1">
      <alignment vertical="center" readingOrder="1"/>
    </xf>
    <xf numFmtId="0" fontId="16" fillId="0" borderId="2" xfId="7" applyFont="1" applyFill="1" applyBorder="1" applyAlignment="1">
      <alignment vertical="center" readingOrder="1"/>
    </xf>
    <xf numFmtId="0" fontId="16" fillId="0" borderId="2" xfId="7" applyNumberFormat="1" applyFont="1" applyFill="1" applyBorder="1" applyAlignment="1">
      <alignment vertical="center" wrapText="1" readingOrder="1"/>
    </xf>
    <xf numFmtId="2" fontId="14" fillId="0" borderId="4" xfId="0" applyNumberFormat="1" applyFont="1" applyFill="1" applyBorder="1" applyAlignment="1">
      <alignment vertical="center" readingOrder="1"/>
    </xf>
    <xf numFmtId="0" fontId="16" fillId="0" borderId="6" xfId="7" applyFont="1" applyFill="1" applyBorder="1" applyAlignment="1">
      <alignment vertical="center" readingOrder="1"/>
    </xf>
    <xf numFmtId="0" fontId="5" fillId="0" borderId="0" xfId="0" applyNumberFormat="1" applyFont="1" applyFill="1" applyBorder="1" applyAlignment="1">
      <alignment vertical="center" wrapText="1" readingOrder="1"/>
    </xf>
    <xf numFmtId="2" fontId="14" fillId="0" borderId="6" xfId="2" applyNumberFormat="1" applyFont="1" applyFill="1" applyBorder="1" applyAlignment="1">
      <alignment vertical="center" readingOrder="1"/>
    </xf>
    <xf numFmtId="0" fontId="13" fillId="0" borderId="2" xfId="0" applyFont="1" applyFill="1" applyBorder="1" applyAlignment="1">
      <alignment vertical="center" wrapText="1" readingOrder="1"/>
    </xf>
    <xf numFmtId="0" fontId="5" fillId="0" borderId="2" xfId="0" applyFont="1" applyFill="1" applyBorder="1" applyAlignment="1">
      <alignment readingOrder="1"/>
    </xf>
    <xf numFmtId="0" fontId="16" fillId="0" borderId="2" xfId="7" applyNumberFormat="1" applyFont="1" applyFill="1" applyBorder="1" applyAlignment="1">
      <alignment vertical="center" readingOrder="1"/>
    </xf>
    <xf numFmtId="0" fontId="5" fillId="0" borderId="3" xfId="2" applyFont="1" applyBorder="1" applyAlignment="1">
      <alignment vertical="center" readingOrder="1"/>
    </xf>
    <xf numFmtId="0" fontId="14" fillId="0" borderId="0" xfId="2" applyFont="1" applyFill="1" applyBorder="1" applyAlignment="1">
      <alignment vertical="center" readingOrder="1"/>
    </xf>
    <xf numFmtId="0" fontId="5" fillId="0" borderId="0" xfId="0" applyFont="1" applyFill="1" applyBorder="1" applyAlignment="1">
      <alignment readingOrder="1"/>
    </xf>
    <xf numFmtId="2" fontId="8" fillId="3" borderId="10" xfId="2" applyNumberFormat="1" applyFont="1" applyFill="1" applyBorder="1" applyAlignment="1">
      <alignment vertical="center" readingOrder="1"/>
    </xf>
    <xf numFmtId="0" fontId="5" fillId="0" borderId="1" xfId="0" applyFont="1" applyFill="1" applyBorder="1" applyAlignment="1">
      <alignment readingOrder="1"/>
    </xf>
    <xf numFmtId="0" fontId="16" fillId="0" borderId="1" xfId="7" applyNumberFormat="1" applyFont="1" applyFill="1" applyBorder="1" applyAlignment="1">
      <alignment vertical="center" readingOrder="1"/>
    </xf>
    <xf numFmtId="2" fontId="8" fillId="0" borderId="0" xfId="2" applyNumberFormat="1" applyFont="1" applyFill="1" applyBorder="1" applyAlignment="1">
      <alignment vertical="center" readingOrder="1"/>
    </xf>
    <xf numFmtId="0" fontId="16" fillId="0" borderId="6" xfId="7" applyFont="1" applyBorder="1" applyAlignment="1">
      <alignment vertical="center" readingOrder="1"/>
    </xf>
    <xf numFmtId="2" fontId="8" fillId="3" borderId="11" xfId="2" applyNumberFormat="1" applyFont="1" applyFill="1" applyBorder="1" applyAlignment="1">
      <alignment vertical="center" readingOrder="1"/>
    </xf>
    <xf numFmtId="2" fontId="15" fillId="3" borderId="10" xfId="2" applyNumberFormat="1" applyFont="1" applyFill="1" applyBorder="1" applyAlignment="1">
      <alignment vertical="center" readingOrder="1"/>
    </xf>
    <xf numFmtId="0" fontId="15" fillId="3" borderId="12" xfId="2" applyFont="1" applyFill="1" applyBorder="1" applyAlignment="1">
      <alignment vertical="center" readingOrder="1"/>
    </xf>
    <xf numFmtId="0" fontId="15" fillId="3" borderId="11" xfId="2" applyFont="1" applyFill="1" applyBorder="1" applyAlignment="1">
      <alignment vertical="center" readingOrder="1"/>
    </xf>
    <xf numFmtId="2" fontId="15" fillId="3" borderId="6" xfId="2" applyNumberFormat="1" applyFont="1" applyFill="1" applyBorder="1" applyAlignment="1">
      <alignment vertical="center" wrapText="1" readingOrder="1"/>
    </xf>
    <xf numFmtId="2" fontId="15" fillId="3" borderId="0" xfId="2" applyNumberFormat="1" applyFont="1" applyFill="1" applyBorder="1" applyAlignment="1">
      <alignment vertical="center" wrapText="1" readingOrder="1"/>
    </xf>
    <xf numFmtId="2" fontId="15" fillId="3" borderId="4" xfId="2" applyNumberFormat="1" applyFont="1" applyFill="1" applyBorder="1" applyAlignment="1">
      <alignment vertical="center" wrapText="1" readingOrder="1"/>
    </xf>
    <xf numFmtId="0" fontId="5" fillId="0" borderId="8" xfId="0" applyNumberFormat="1" applyFont="1" applyFill="1" applyBorder="1" applyAlignment="1">
      <alignment vertical="center" readingOrder="1"/>
    </xf>
    <xf numFmtId="0" fontId="5" fillId="0" borderId="0" xfId="7" applyFont="1" applyFill="1" applyBorder="1" applyAlignment="1">
      <alignment vertical="center" wrapText="1" readingOrder="1"/>
    </xf>
    <xf numFmtId="0" fontId="13" fillId="0" borderId="0" xfId="7" applyFont="1" applyFill="1" applyBorder="1" applyAlignment="1">
      <alignment vertical="center" readingOrder="1"/>
    </xf>
    <xf numFmtId="0" fontId="13" fillId="0" borderId="1" xfId="2" applyFont="1" applyFill="1" applyBorder="1" applyAlignment="1">
      <alignment vertical="center" wrapText="1" readingOrder="1"/>
    </xf>
    <xf numFmtId="0" fontId="5" fillId="0" borderId="1" xfId="2" applyFont="1" applyFill="1" applyBorder="1" applyAlignment="1">
      <alignment vertical="center" wrapText="1" readingOrder="1"/>
    </xf>
    <xf numFmtId="0" fontId="5" fillId="0" borderId="4" xfId="2" applyFont="1" applyBorder="1" applyAlignment="1">
      <alignment vertical="center" readingOrder="1"/>
    </xf>
    <xf numFmtId="0" fontId="5" fillId="0" borderId="9" xfId="2" applyFont="1" applyBorder="1" applyAlignment="1">
      <alignment vertical="center" textRotation="180" readingOrder="1"/>
    </xf>
    <xf numFmtId="0" fontId="5" fillId="4" borderId="9" xfId="2" applyFont="1" applyFill="1" applyBorder="1" applyAlignment="1">
      <alignment vertical="center" readingOrder="1"/>
    </xf>
    <xf numFmtId="0" fontId="5" fillId="4" borderId="14" xfId="2" applyFont="1" applyFill="1" applyBorder="1" applyAlignment="1">
      <alignment vertical="center" readingOrder="1"/>
    </xf>
    <xf numFmtId="0" fontId="5" fillId="3" borderId="5" xfId="2" applyFont="1" applyFill="1" applyBorder="1" applyAlignment="1">
      <alignment vertical="center" readingOrder="1"/>
    </xf>
    <xf numFmtId="0" fontId="5" fillId="3" borderId="7" xfId="2" applyFont="1" applyFill="1" applyBorder="1" applyAlignment="1">
      <alignment vertical="center" readingOrder="1"/>
    </xf>
    <xf numFmtId="0" fontId="16" fillId="0" borderId="9" xfId="7" applyNumberFormat="1" applyFont="1" applyFill="1" applyBorder="1" applyAlignment="1">
      <alignment vertical="center" textRotation="180" readingOrder="1"/>
    </xf>
    <xf numFmtId="0" fontId="16" fillId="4" borderId="9" xfId="7" applyNumberFormat="1" applyFont="1" applyFill="1" applyBorder="1" applyAlignment="1">
      <alignment vertical="center" readingOrder="1"/>
    </xf>
    <xf numFmtId="0" fontId="16" fillId="4" borderId="14" xfId="7" applyNumberFormat="1" applyFont="1" applyFill="1" applyBorder="1" applyAlignment="1">
      <alignment vertical="center" readingOrder="1"/>
    </xf>
    <xf numFmtId="2" fontId="8" fillId="3" borderId="4" xfId="2" applyNumberFormat="1" applyFont="1" applyFill="1" applyBorder="1" applyAlignment="1">
      <alignment vertical="center" readingOrder="1"/>
    </xf>
    <xf numFmtId="0" fontId="5" fillId="0" borderId="1" xfId="0" applyNumberFormat="1" applyFont="1" applyFill="1" applyBorder="1" applyAlignment="1">
      <alignment vertical="center" wrapText="1" readingOrder="1"/>
    </xf>
    <xf numFmtId="0" fontId="16" fillId="0" borderId="1" xfId="7" applyNumberFormat="1" applyFont="1" applyFill="1" applyBorder="1" applyAlignment="1">
      <alignment vertical="center" wrapText="1" readingOrder="1"/>
    </xf>
    <xf numFmtId="2" fontId="8" fillId="0" borderId="0" xfId="0" applyNumberFormat="1" applyFont="1" applyFill="1" applyBorder="1" applyAlignment="1">
      <alignment vertical="center" readingOrder="1"/>
    </xf>
    <xf numFmtId="2" fontId="15" fillId="3" borderId="0" xfId="0" applyNumberFormat="1" applyFont="1" applyFill="1" applyBorder="1" applyAlignment="1">
      <alignment vertical="center" wrapText="1" readingOrder="1"/>
    </xf>
    <xf numFmtId="0" fontId="16" fillId="0" borderId="13" xfId="7" applyFont="1" applyFill="1" applyBorder="1" applyAlignment="1">
      <alignment vertical="center" textRotation="180" readingOrder="1"/>
    </xf>
    <xf numFmtId="0" fontId="13" fillId="4" borderId="14" xfId="2" applyFont="1" applyFill="1" applyBorder="1" applyAlignment="1">
      <alignment vertical="center" wrapText="1" readingOrder="1"/>
    </xf>
    <xf numFmtId="0" fontId="16" fillId="0" borderId="17" xfId="7" applyFont="1" applyFill="1" applyBorder="1" applyAlignment="1">
      <alignment vertical="center" textRotation="180" readingOrder="1"/>
    </xf>
    <xf numFmtId="0" fontId="16" fillId="0" borderId="14" xfId="7" applyFont="1" applyFill="1" applyBorder="1" applyAlignment="1">
      <alignment vertical="center" textRotation="180" readingOrder="1"/>
    </xf>
    <xf numFmtId="0" fontId="16" fillId="0" borderId="0" xfId="7" applyNumberFormat="1" applyFont="1" applyBorder="1" applyAlignment="1">
      <alignment vertical="center" wrapText="1" readingOrder="1"/>
    </xf>
    <xf numFmtId="2" fontId="10" fillId="0" borderId="1" xfId="2" applyNumberFormat="1" applyFont="1" applyFill="1" applyBorder="1" applyAlignment="1">
      <alignment vertical="center" readingOrder="1"/>
    </xf>
    <xf numFmtId="0" fontId="5" fillId="0" borderId="3" xfId="0" applyNumberFormat="1" applyFont="1" applyFill="1" applyBorder="1" applyAlignment="1">
      <alignment vertical="center" readingOrder="1"/>
    </xf>
    <xf numFmtId="2" fontId="16" fillId="0" borderId="1" xfId="0" applyNumberFormat="1" applyFont="1" applyFill="1" applyBorder="1" applyAlignment="1">
      <alignment vertical="center" readingOrder="1"/>
    </xf>
    <xf numFmtId="0" fontId="5" fillId="0" borderId="24" xfId="2" applyFont="1" applyBorder="1" applyAlignment="1">
      <alignment readingOrder="1"/>
    </xf>
    <xf numFmtId="0" fontId="16" fillId="0" borderId="4" xfId="7" applyNumberFormat="1" applyFont="1" applyBorder="1" applyAlignment="1">
      <alignment vertical="center" wrapText="1" readingOrder="1"/>
    </xf>
    <xf numFmtId="0" fontId="13" fillId="10" borderId="6" xfId="0" applyFont="1" applyFill="1" applyBorder="1" applyAlignment="1">
      <alignment vertical="center" wrapText="1" readingOrder="1"/>
    </xf>
    <xf numFmtId="0" fontId="16" fillId="0" borderId="4" xfId="7" applyFont="1" applyBorder="1" applyAlignment="1">
      <alignment vertical="center" readingOrder="1"/>
    </xf>
    <xf numFmtId="0" fontId="16" fillId="0" borderId="127" xfId="7" applyFont="1" applyBorder="1" applyAlignment="1">
      <alignment vertical="center" readingOrder="1"/>
    </xf>
    <xf numFmtId="0" fontId="16" fillId="0" borderId="128" xfId="7" applyFont="1" applyBorder="1" applyAlignment="1">
      <alignment vertical="center" wrapText="1" readingOrder="1"/>
    </xf>
    <xf numFmtId="0" fontId="16" fillId="0" borderId="135" xfId="7" applyFont="1" applyBorder="1" applyAlignment="1">
      <alignment vertical="center" wrapText="1" readingOrder="1"/>
    </xf>
    <xf numFmtId="0" fontId="16" fillId="0" borderId="124" xfId="7" applyFont="1" applyBorder="1" applyAlignment="1">
      <alignment vertical="center" wrapText="1" readingOrder="1"/>
    </xf>
    <xf numFmtId="0" fontId="16" fillId="0" borderId="125" xfId="7" applyFont="1" applyBorder="1" applyAlignment="1">
      <alignment vertical="center" wrapText="1" readingOrder="1"/>
    </xf>
    <xf numFmtId="0" fontId="16" fillId="0" borderId="134" xfId="7" applyFont="1" applyBorder="1" applyAlignment="1">
      <alignment vertical="center" wrapText="1" readingOrder="1"/>
    </xf>
    <xf numFmtId="0" fontId="5" fillId="7" borderId="9" xfId="0" applyNumberFormat="1" applyFont="1" applyFill="1" applyBorder="1" applyAlignment="1">
      <alignment vertical="center" readingOrder="1"/>
    </xf>
    <xf numFmtId="0" fontId="16" fillId="0" borderId="127" xfId="7" applyFont="1" applyBorder="1" applyAlignment="1">
      <alignment vertical="center" wrapText="1" readingOrder="1"/>
    </xf>
    <xf numFmtId="0" fontId="16" fillId="0" borderId="128" xfId="7" applyFont="1" applyBorder="1" applyAlignment="1">
      <alignment vertical="center" wrapText="1" readingOrder="1"/>
    </xf>
    <xf numFmtId="0" fontId="16" fillId="0" borderId="135" xfId="7" applyFont="1" applyBorder="1" applyAlignment="1">
      <alignment vertical="center" wrapText="1" readingOrder="1"/>
    </xf>
    <xf numFmtId="2" fontId="16" fillId="0" borderId="7" xfId="0" applyNumberFormat="1" applyFont="1" applyFill="1" applyBorder="1" applyAlignment="1">
      <alignment vertical="center" readingOrder="1"/>
    </xf>
    <xf numFmtId="0" fontId="5" fillId="7" borderId="14" xfId="0" applyNumberFormat="1" applyFont="1" applyFill="1" applyBorder="1" applyAlignment="1">
      <alignment vertical="center" readingOrder="1"/>
    </xf>
    <xf numFmtId="0" fontId="16" fillId="0" borderId="1" xfId="7" applyFont="1" applyBorder="1" applyAlignment="1">
      <alignment vertical="center" wrapText="1" readingOrder="1"/>
    </xf>
    <xf numFmtId="0" fontId="16" fillId="0" borderId="8" xfId="7" applyFont="1" applyBorder="1" applyAlignment="1">
      <alignment vertical="center" wrapText="1" readingOrder="1"/>
    </xf>
    <xf numFmtId="2" fontId="8" fillId="3" borderId="10" xfId="0" applyNumberFormat="1" applyFont="1" applyFill="1" applyBorder="1" applyAlignment="1">
      <alignment vertical="center" readingOrder="1"/>
    </xf>
    <xf numFmtId="2" fontId="8" fillId="3" borderId="12" xfId="0" applyNumberFormat="1" applyFont="1" applyFill="1" applyBorder="1" applyAlignment="1">
      <alignment vertical="center" readingOrder="1"/>
    </xf>
    <xf numFmtId="2" fontId="8" fillId="3" borderId="11" xfId="0" applyNumberFormat="1" applyFont="1" applyFill="1" applyBorder="1" applyAlignment="1">
      <alignment vertical="center" readingOrder="1"/>
    </xf>
    <xf numFmtId="0" fontId="16" fillId="0" borderId="9" xfId="7" applyNumberFormat="1" applyFont="1" applyBorder="1" applyAlignment="1">
      <alignment vertical="center" textRotation="180" readingOrder="1"/>
    </xf>
    <xf numFmtId="2" fontId="8" fillId="4" borderId="6" xfId="0" applyNumberFormat="1" applyFont="1" applyFill="1" applyBorder="1" applyAlignment="1">
      <alignment vertical="center" readingOrder="1"/>
    </xf>
    <xf numFmtId="2" fontId="8" fillId="4" borderId="0" xfId="0" applyNumberFormat="1" applyFont="1" applyFill="1" applyBorder="1" applyAlignment="1">
      <alignment vertical="center" readingOrder="1"/>
    </xf>
    <xf numFmtId="2" fontId="8" fillId="4" borderId="4" xfId="0" applyNumberFormat="1" applyFont="1" applyFill="1" applyBorder="1" applyAlignment="1">
      <alignment vertical="center" readingOrder="1"/>
    </xf>
    <xf numFmtId="2" fontId="15" fillId="3" borderId="7" xfId="2" applyNumberFormat="1" applyFont="1" applyFill="1" applyBorder="1" applyAlignment="1">
      <alignment vertical="center" readingOrder="1"/>
    </xf>
    <xf numFmtId="0" fontId="15" fillId="3" borderId="1" xfId="2" applyFont="1" applyFill="1" applyBorder="1" applyAlignment="1">
      <alignment vertical="center" readingOrder="1"/>
    </xf>
    <xf numFmtId="0" fontId="15" fillId="3" borderId="8" xfId="2" applyFont="1" applyFill="1" applyBorder="1" applyAlignment="1">
      <alignment vertical="center" readingOrder="1"/>
    </xf>
    <xf numFmtId="2" fontId="8" fillId="4" borderId="7" xfId="0" applyNumberFormat="1" applyFont="1" applyFill="1" applyBorder="1" applyAlignment="1">
      <alignment vertical="center" readingOrder="1"/>
    </xf>
    <xf numFmtId="2" fontId="8" fillId="4" borderId="1" xfId="0" applyNumberFormat="1" applyFont="1" applyFill="1" applyBorder="1" applyAlignment="1">
      <alignment vertical="center" readingOrder="1"/>
    </xf>
    <xf numFmtId="2" fontId="8" fillId="4" borderId="8" xfId="0" applyNumberFormat="1" applyFont="1" applyFill="1" applyBorder="1" applyAlignment="1">
      <alignment vertical="center" readingOrder="1"/>
    </xf>
    <xf numFmtId="2" fontId="16" fillId="0" borderId="0" xfId="0" applyNumberFormat="1" applyFont="1" applyFill="1" applyBorder="1" applyAlignment="1">
      <alignment vertical="center" readingOrder="1"/>
    </xf>
    <xf numFmtId="0" fontId="5" fillId="0" borderId="0" xfId="0" applyFont="1" applyFill="1" applyBorder="1" applyAlignment="1">
      <alignment vertical="center" readingOrder="1"/>
    </xf>
    <xf numFmtId="2" fontId="8" fillId="0" borderId="172" xfId="0" applyNumberFormat="1" applyFont="1" applyFill="1" applyBorder="1" applyAlignment="1">
      <alignment vertical="center" readingOrder="1"/>
    </xf>
    <xf numFmtId="0" fontId="5" fillId="0" borderId="134" xfId="2" applyFont="1" applyFill="1" applyBorder="1" applyAlignment="1">
      <alignment vertical="center" readingOrder="1"/>
    </xf>
    <xf numFmtId="2" fontId="5" fillId="0" borderId="7" xfId="0" applyNumberFormat="1" applyFont="1" applyFill="1" applyBorder="1" applyAlignment="1">
      <alignment vertical="center" readingOrder="1"/>
    </xf>
    <xf numFmtId="0" fontId="16" fillId="3" borderId="10" xfId="7" applyNumberFormat="1" applyFont="1" applyFill="1" applyBorder="1" applyAlignment="1">
      <alignment vertical="center" readingOrder="1"/>
    </xf>
    <xf numFmtId="0" fontId="5" fillId="3" borderId="12" xfId="2" applyFont="1" applyFill="1" applyBorder="1" applyAlignment="1">
      <alignment vertical="center" readingOrder="1"/>
    </xf>
    <xf numFmtId="49" fontId="5" fillId="3" borderId="12" xfId="0" applyNumberFormat="1" applyFont="1" applyFill="1" applyBorder="1" applyAlignment="1">
      <alignment vertical="center" readingOrder="1"/>
    </xf>
    <xf numFmtId="0" fontId="13" fillId="3" borderId="12" xfId="0" applyFont="1" applyFill="1" applyBorder="1" applyAlignment="1">
      <alignment vertical="center" wrapText="1" readingOrder="1"/>
    </xf>
    <xf numFmtId="0" fontId="13" fillId="3" borderId="11" xfId="0" applyFont="1" applyFill="1" applyBorder="1" applyAlignment="1">
      <alignment vertical="center" wrapText="1" readingOrder="1"/>
    </xf>
    <xf numFmtId="0" fontId="16" fillId="0" borderId="9" xfId="7" applyFont="1" applyBorder="1" applyAlignment="1">
      <alignment vertical="center" textRotation="180" readingOrder="1"/>
    </xf>
    <xf numFmtId="0" fontId="16" fillId="4" borderId="9" xfId="7" applyFont="1" applyFill="1" applyBorder="1" applyAlignment="1">
      <alignment vertical="center" readingOrder="1"/>
    </xf>
    <xf numFmtId="0" fontId="16" fillId="4" borderId="14" xfId="7" applyFont="1" applyFill="1" applyBorder="1" applyAlignment="1">
      <alignment vertical="center" readingOrder="1"/>
    </xf>
    <xf numFmtId="0" fontId="16" fillId="4" borderId="6" xfId="7" applyFont="1" applyFill="1" applyBorder="1" applyAlignment="1">
      <alignment vertical="center" readingOrder="1"/>
    </xf>
    <xf numFmtId="2" fontId="8" fillId="0" borderId="8" xfId="0" applyNumberFormat="1" applyFont="1" applyFill="1" applyBorder="1" applyAlignment="1">
      <alignment vertical="center" readingOrder="1"/>
    </xf>
    <xf numFmtId="0" fontId="16" fillId="0" borderId="10" xfId="7" applyFont="1" applyBorder="1" applyAlignment="1">
      <alignment vertical="center" readingOrder="1"/>
    </xf>
    <xf numFmtId="0" fontId="16" fillId="0" borderId="12" xfId="7" applyNumberFormat="1" applyFont="1" applyBorder="1" applyAlignment="1">
      <alignment vertical="center" readingOrder="1"/>
    </xf>
    <xf numFmtId="0" fontId="13" fillId="0" borderId="12" xfId="0" applyFont="1" applyFill="1" applyBorder="1" applyAlignment="1">
      <alignment vertical="center" wrapText="1" readingOrder="1"/>
    </xf>
    <xf numFmtId="0" fontId="13" fillId="0" borderId="11" xfId="2" applyFont="1" applyFill="1" applyBorder="1" applyAlignment="1">
      <alignment vertical="center" readingOrder="1"/>
    </xf>
    <xf numFmtId="0" fontId="15" fillId="3" borderId="0" xfId="2" applyFont="1" applyFill="1" applyBorder="1" applyAlignment="1">
      <alignment vertical="center" readingOrder="1"/>
    </xf>
    <xf numFmtId="0" fontId="15" fillId="3" borderId="4" xfId="2" applyFont="1" applyFill="1" applyBorder="1" applyAlignment="1">
      <alignment vertical="center" readingOrder="1"/>
    </xf>
    <xf numFmtId="0" fontId="16" fillId="0" borderId="124" xfId="7" applyFont="1" applyBorder="1" applyAlignment="1">
      <alignment vertical="center" readingOrder="1"/>
    </xf>
    <xf numFmtId="0" fontId="5" fillId="0" borderId="125" xfId="2" applyFont="1" applyBorder="1" applyAlignment="1">
      <alignment vertical="center" readingOrder="1"/>
    </xf>
    <xf numFmtId="0" fontId="13" fillId="0" borderId="125" xfId="0" applyFont="1" applyFill="1" applyBorder="1" applyAlignment="1">
      <alignment vertical="center" readingOrder="1"/>
    </xf>
    <xf numFmtId="0" fontId="5" fillId="0" borderId="125" xfId="2" applyFont="1" applyFill="1" applyBorder="1" applyAlignment="1">
      <alignment vertical="center" readingOrder="1"/>
    </xf>
    <xf numFmtId="0" fontId="13" fillId="0" borderId="134" xfId="2" applyFont="1" applyFill="1" applyBorder="1" applyAlignment="1">
      <alignment vertical="center" readingOrder="1"/>
    </xf>
    <xf numFmtId="0" fontId="16" fillId="0" borderId="131" xfId="7" applyNumberFormat="1" applyFont="1" applyBorder="1" applyAlignment="1">
      <alignment vertical="center" wrapText="1" readingOrder="1"/>
    </xf>
    <xf numFmtId="0" fontId="16" fillId="0" borderId="133" xfId="7" applyNumberFormat="1" applyFont="1" applyBorder="1" applyAlignment="1">
      <alignment vertical="center" wrapText="1" readingOrder="1"/>
    </xf>
    <xf numFmtId="0" fontId="16" fillId="3" borderId="12" xfId="7" applyNumberFormat="1" applyFont="1" applyFill="1" applyBorder="1" applyAlignment="1">
      <alignment vertical="center" readingOrder="1"/>
    </xf>
    <xf numFmtId="0" fontId="18" fillId="0" borderId="0" xfId="0" applyFont="1" applyFill="1" applyBorder="1" applyAlignment="1">
      <alignment vertical="center" wrapText="1" readingOrder="1"/>
    </xf>
    <xf numFmtId="0" fontId="16" fillId="0" borderId="14" xfId="7" applyNumberFormat="1" applyFont="1" applyBorder="1" applyAlignment="1">
      <alignment vertical="center" textRotation="180" readingOrder="1"/>
    </xf>
    <xf numFmtId="2" fontId="8" fillId="4" borderId="5" xfId="0" applyNumberFormat="1" applyFont="1" applyFill="1" applyBorder="1" applyAlignment="1">
      <alignment vertical="center" readingOrder="1"/>
    </xf>
    <xf numFmtId="2" fontId="8" fillId="4" borderId="2" xfId="0" applyNumberFormat="1" applyFont="1" applyFill="1" applyBorder="1" applyAlignment="1">
      <alignment vertical="center" readingOrder="1"/>
    </xf>
    <xf numFmtId="2" fontId="8" fillId="4" borderId="3" xfId="0" applyNumberFormat="1" applyFont="1" applyFill="1" applyBorder="1" applyAlignment="1">
      <alignment vertical="center" readingOrder="1"/>
    </xf>
    <xf numFmtId="0" fontId="13" fillId="3" borderId="6" xfId="2" applyFont="1" applyFill="1" applyBorder="1" applyAlignment="1">
      <alignment vertical="center" readingOrder="1"/>
    </xf>
    <xf numFmtId="0" fontId="16" fillId="0" borderId="13" xfId="7" applyNumberFormat="1" applyFont="1" applyBorder="1" applyAlignment="1">
      <alignment vertical="center" textRotation="180" readingOrder="1"/>
    </xf>
    <xf numFmtId="0" fontId="16" fillId="4" borderId="5" xfId="7" applyNumberFormat="1" applyFont="1" applyFill="1" applyBorder="1" applyAlignment="1">
      <alignment vertical="center" readingOrder="1"/>
    </xf>
    <xf numFmtId="0" fontId="16" fillId="4" borderId="2" xfId="7" applyNumberFormat="1" applyFont="1" applyFill="1" applyBorder="1" applyAlignment="1">
      <alignment vertical="center" readingOrder="1"/>
    </xf>
    <xf numFmtId="0" fontId="16" fillId="4" borderId="3" xfId="7" applyNumberFormat="1" applyFont="1" applyFill="1" applyBorder="1" applyAlignment="1">
      <alignment vertical="center" readingOrder="1"/>
    </xf>
    <xf numFmtId="0" fontId="5" fillId="8" borderId="17" xfId="0" applyNumberFormat="1" applyFont="1" applyFill="1" applyBorder="1" applyAlignment="1">
      <alignment vertical="center" readingOrder="1"/>
    </xf>
    <xf numFmtId="0" fontId="16" fillId="0" borderId="17" xfId="7" applyNumberFormat="1" applyFont="1" applyBorder="1" applyAlignment="1">
      <alignment vertical="center" textRotation="180" readingOrder="1"/>
    </xf>
    <xf numFmtId="0" fontId="16" fillId="4" borderId="6" xfId="7" applyNumberFormat="1" applyFont="1" applyFill="1" applyBorder="1" applyAlignment="1">
      <alignment vertical="center" readingOrder="1"/>
    </xf>
    <xf numFmtId="0" fontId="16" fillId="4" borderId="0" xfId="7" applyNumberFormat="1" applyFont="1" applyFill="1" applyBorder="1" applyAlignment="1">
      <alignment vertical="center" readingOrder="1"/>
    </xf>
    <xf numFmtId="0" fontId="16" fillId="4" borderId="4" xfId="7" applyNumberFormat="1" applyFont="1" applyFill="1" applyBorder="1" applyAlignment="1">
      <alignment vertical="center" readingOrder="1"/>
    </xf>
    <xf numFmtId="0" fontId="16" fillId="0" borderId="2" xfId="7" applyFont="1" applyBorder="1" applyAlignment="1">
      <alignment vertical="center" wrapText="1" readingOrder="1"/>
    </xf>
    <xf numFmtId="2" fontId="14" fillId="0" borderId="0" xfId="2" applyNumberFormat="1" applyFont="1" applyFill="1" applyBorder="1" applyAlignment="1">
      <alignment vertical="center" readingOrder="1"/>
    </xf>
    <xf numFmtId="0" fontId="16" fillId="4" borderId="13" xfId="7" applyNumberFormat="1" applyFont="1" applyFill="1" applyBorder="1" applyAlignment="1">
      <alignment vertical="center" readingOrder="1"/>
    </xf>
    <xf numFmtId="0" fontId="16" fillId="4" borderId="17" xfId="7" applyNumberFormat="1" applyFont="1" applyFill="1" applyBorder="1" applyAlignment="1">
      <alignment vertical="center" readingOrder="1"/>
    </xf>
    <xf numFmtId="0" fontId="16" fillId="0" borderId="13" xfId="7" applyFont="1" applyBorder="1" applyAlignment="1">
      <alignment vertical="center" textRotation="180" readingOrder="1"/>
    </xf>
    <xf numFmtId="0" fontId="16" fillId="4" borderId="6" xfId="7" applyFont="1" applyFill="1" applyBorder="1" applyAlignment="1">
      <alignment vertical="center" wrapText="1" readingOrder="1"/>
    </xf>
    <xf numFmtId="0" fontId="16" fillId="4" borderId="0" xfId="7" applyFont="1" applyFill="1" applyBorder="1" applyAlignment="1">
      <alignment vertical="center" wrapText="1" readingOrder="1"/>
    </xf>
    <xf numFmtId="0" fontId="16" fillId="4" borderId="4" xfId="7" applyFont="1" applyFill="1" applyBorder="1" applyAlignment="1">
      <alignment vertical="center" wrapText="1" readingOrder="1"/>
    </xf>
    <xf numFmtId="0" fontId="16" fillId="0" borderId="17" xfId="7" applyFont="1" applyBorder="1" applyAlignment="1">
      <alignment vertical="center" textRotation="180" readingOrder="1"/>
    </xf>
    <xf numFmtId="0" fontId="5" fillId="8" borderId="79" xfId="0" applyNumberFormat="1" applyFont="1" applyFill="1" applyBorder="1" applyAlignment="1">
      <alignment vertical="center" readingOrder="1"/>
    </xf>
    <xf numFmtId="0" fontId="16" fillId="0" borderId="14" xfId="7" applyFont="1" applyBorder="1" applyAlignment="1">
      <alignment vertical="center" textRotation="180" readingOrder="1"/>
    </xf>
    <xf numFmtId="0" fontId="16" fillId="4" borderId="7" xfId="7" applyFont="1" applyFill="1" applyBorder="1" applyAlignment="1">
      <alignment vertical="center" wrapText="1" readingOrder="1"/>
    </xf>
    <xf numFmtId="0" fontId="16" fillId="4" borderId="1" xfId="7" applyFont="1" applyFill="1" applyBorder="1" applyAlignment="1">
      <alignment vertical="center" wrapText="1" readingOrder="1"/>
    </xf>
    <xf numFmtId="0" fontId="16" fillId="4" borderId="8" xfId="7" applyFont="1" applyFill="1" applyBorder="1" applyAlignment="1">
      <alignment vertical="center" wrapText="1" readingOrder="1"/>
    </xf>
    <xf numFmtId="2" fontId="5" fillId="0" borderId="5" xfId="0" applyNumberFormat="1" applyFont="1" applyFill="1" applyBorder="1" applyAlignment="1">
      <alignment vertical="center" wrapText="1" readingOrder="1"/>
    </xf>
    <xf numFmtId="2" fontId="5" fillId="0" borderId="2" xfId="0" applyNumberFormat="1" applyFont="1" applyFill="1" applyBorder="1" applyAlignment="1">
      <alignment vertical="center" wrapText="1" readingOrder="1"/>
    </xf>
    <xf numFmtId="2" fontId="5" fillId="0" borderId="151" xfId="0" applyNumberFormat="1" applyFont="1" applyFill="1" applyBorder="1" applyAlignment="1">
      <alignment vertical="center" wrapText="1" readingOrder="1"/>
    </xf>
    <xf numFmtId="0" fontId="5" fillId="4" borderId="162" xfId="2" applyFont="1" applyFill="1" applyBorder="1" applyAlignment="1">
      <alignment vertical="center" readingOrder="1"/>
    </xf>
    <xf numFmtId="0" fontId="5" fillId="4" borderId="167" xfId="2" applyFont="1" applyFill="1" applyBorder="1" applyAlignment="1">
      <alignment vertical="center" readingOrder="1"/>
    </xf>
    <xf numFmtId="0" fontId="16" fillId="4" borderId="2" xfId="7" applyFont="1" applyFill="1" applyBorder="1" applyAlignment="1">
      <alignment vertical="center" wrapText="1" readingOrder="1"/>
    </xf>
    <xf numFmtId="0" fontId="16" fillId="4" borderId="7" xfId="7" applyNumberFormat="1" applyFont="1" applyFill="1" applyBorder="1" applyAlignment="1">
      <alignment vertical="center" readingOrder="1"/>
    </xf>
    <xf numFmtId="0" fontId="16" fillId="4" borderId="1" xfId="7" applyNumberFormat="1" applyFont="1" applyFill="1" applyBorder="1" applyAlignment="1">
      <alignment vertical="center" readingOrder="1"/>
    </xf>
    <xf numFmtId="0" fontId="5" fillId="8" borderId="80" xfId="0" applyNumberFormat="1" applyFont="1" applyFill="1" applyBorder="1" applyAlignment="1">
      <alignment vertical="center" readingOrder="1"/>
    </xf>
    <xf numFmtId="2" fontId="5" fillId="0" borderId="6" xfId="0" applyNumberFormat="1" applyFont="1" applyFill="1" applyBorder="1" applyAlignment="1">
      <alignment vertical="center" wrapText="1" readingOrder="1"/>
    </xf>
    <xf numFmtId="2" fontId="5" fillId="0" borderId="0" xfId="0" applyNumberFormat="1" applyFont="1" applyFill="1" applyBorder="1" applyAlignment="1">
      <alignment vertical="center" wrapText="1" readingOrder="1"/>
    </xf>
    <xf numFmtId="2" fontId="5" fillId="0" borderId="152" xfId="0" applyNumberFormat="1" applyFont="1" applyFill="1" applyBorder="1" applyAlignment="1">
      <alignment vertical="center" wrapText="1" readingOrder="1"/>
    </xf>
    <xf numFmtId="0" fontId="5" fillId="4" borderId="163" xfId="2" applyFont="1" applyFill="1" applyBorder="1" applyAlignment="1">
      <alignment vertical="center" readingOrder="1"/>
    </xf>
    <xf numFmtId="0" fontId="5" fillId="4" borderId="168" xfId="2" applyFont="1" applyFill="1" applyBorder="1" applyAlignment="1">
      <alignment vertical="center" readingOrder="1"/>
    </xf>
    <xf numFmtId="2" fontId="5" fillId="0" borderId="7" xfId="0" applyNumberFormat="1" applyFont="1" applyFill="1" applyBorder="1" applyAlignment="1">
      <alignment vertical="center" wrapText="1" readingOrder="1"/>
    </xf>
    <xf numFmtId="2" fontId="5" fillId="0" borderId="1" xfId="0" applyNumberFormat="1" applyFont="1" applyFill="1" applyBorder="1" applyAlignment="1">
      <alignment vertical="center" wrapText="1" readingOrder="1"/>
    </xf>
    <xf numFmtId="0" fontId="16" fillId="4" borderId="3" xfId="7" applyFont="1" applyFill="1" applyBorder="1" applyAlignment="1">
      <alignment vertical="center" wrapText="1" readingOrder="1"/>
    </xf>
    <xf numFmtId="0" fontId="5" fillId="0" borderId="1" xfId="1" applyFont="1" applyFill="1" applyBorder="1" applyAlignment="1">
      <alignment vertical="center" wrapText="1" readingOrder="1"/>
    </xf>
    <xf numFmtId="2" fontId="5" fillId="0" borderId="5" xfId="0" applyNumberFormat="1" applyFont="1" applyFill="1" applyBorder="1" applyAlignment="1">
      <alignment vertical="center" textRotation="90" wrapText="1" readingOrder="1"/>
    </xf>
    <xf numFmtId="2" fontId="5" fillId="4" borderId="225" xfId="0" applyNumberFormat="1" applyFont="1" applyFill="1" applyBorder="1" applyAlignment="1">
      <alignment vertical="center" wrapText="1" readingOrder="1"/>
    </xf>
    <xf numFmtId="2" fontId="5" fillId="4" borderId="2" xfId="0" applyNumberFormat="1" applyFont="1" applyFill="1" applyBorder="1" applyAlignment="1">
      <alignment vertical="center" wrapText="1" readingOrder="1"/>
    </xf>
    <xf numFmtId="2" fontId="5" fillId="4" borderId="167" xfId="0" applyNumberFormat="1" applyFont="1" applyFill="1" applyBorder="1" applyAlignment="1">
      <alignment vertical="center" wrapText="1" readingOrder="1"/>
    </xf>
    <xf numFmtId="0" fontId="5" fillId="4" borderId="2" xfId="2" applyFont="1" applyFill="1" applyBorder="1" applyAlignment="1">
      <alignment vertical="center" wrapText="1" readingOrder="1"/>
    </xf>
    <xf numFmtId="0" fontId="5" fillId="4" borderId="167" xfId="2" applyFont="1" applyFill="1" applyBorder="1" applyAlignment="1">
      <alignment vertical="center" wrapText="1" readingOrder="1"/>
    </xf>
    <xf numFmtId="2" fontId="5" fillId="0" borderId="6" xfId="0" applyNumberFormat="1" applyFont="1" applyFill="1" applyBorder="1" applyAlignment="1">
      <alignment vertical="center" textRotation="90" wrapText="1" readingOrder="1"/>
    </xf>
    <xf numFmtId="2" fontId="5" fillId="4" borderId="204" xfId="0" applyNumberFormat="1" applyFont="1" applyFill="1" applyBorder="1" applyAlignment="1">
      <alignment vertical="center" wrapText="1" readingOrder="1"/>
    </xf>
    <xf numFmtId="2" fontId="5" fillId="4" borderId="0" xfId="0" applyNumberFormat="1" applyFont="1" applyFill="1" applyBorder="1" applyAlignment="1">
      <alignment vertical="center" wrapText="1" readingOrder="1"/>
    </xf>
    <xf numFmtId="2" fontId="5" fillId="4" borderId="169" xfId="0" applyNumberFormat="1" applyFont="1" applyFill="1" applyBorder="1" applyAlignment="1">
      <alignment vertical="center" wrapText="1" readingOrder="1"/>
    </xf>
    <xf numFmtId="0" fontId="5" fillId="4" borderId="1" xfId="2" applyFont="1" applyFill="1" applyBorder="1" applyAlignment="1">
      <alignment vertical="center" wrapText="1" readingOrder="1"/>
    </xf>
    <xf numFmtId="0" fontId="5" fillId="4" borderId="168" xfId="2" applyFont="1" applyFill="1" applyBorder="1" applyAlignment="1">
      <alignment vertical="center" wrapText="1" readingOrder="1"/>
    </xf>
    <xf numFmtId="2" fontId="5" fillId="0" borderId="7" xfId="0" applyNumberFormat="1" applyFont="1" applyFill="1" applyBorder="1" applyAlignment="1">
      <alignment vertical="center" textRotation="90" wrapText="1" readingOrder="1"/>
    </xf>
    <xf numFmtId="2" fontId="5" fillId="4" borderId="226" xfId="0" applyNumberFormat="1" applyFont="1" applyFill="1" applyBorder="1" applyAlignment="1">
      <alignment vertical="center" wrapText="1" readingOrder="1"/>
    </xf>
    <xf numFmtId="2" fontId="5" fillId="4" borderId="1" xfId="0" applyNumberFormat="1" applyFont="1" applyFill="1" applyBorder="1" applyAlignment="1">
      <alignment vertical="center" wrapText="1" readingOrder="1"/>
    </xf>
    <xf numFmtId="0" fontId="16" fillId="0" borderId="0" xfId="7" applyFont="1" applyFill="1" applyBorder="1" applyAlignment="1">
      <alignment vertical="center" textRotation="180" readingOrder="1"/>
    </xf>
    <xf numFmtId="2" fontId="15" fillId="0" borderId="0" xfId="2" applyNumberFormat="1" applyFont="1" applyFill="1" applyBorder="1" applyAlignment="1">
      <alignment vertical="center" readingOrder="1"/>
    </xf>
    <xf numFmtId="0" fontId="15" fillId="0" borderId="0" xfId="2" applyFont="1" applyFill="1" applyBorder="1" applyAlignment="1">
      <alignment vertical="center" readingOrder="1"/>
    </xf>
    <xf numFmtId="2" fontId="14" fillId="6" borderId="0" xfId="0" applyNumberFormat="1" applyFont="1" applyFill="1" applyBorder="1" applyAlignment="1">
      <alignment vertical="center" readingOrder="1"/>
    </xf>
    <xf numFmtId="0" fontId="13" fillId="3" borderId="5" xfId="0" applyFont="1" applyFill="1" applyBorder="1" applyAlignment="1">
      <alignment vertical="center" wrapText="1" readingOrder="1"/>
    </xf>
    <xf numFmtId="0" fontId="13" fillId="3" borderId="2" xfId="0" applyFont="1" applyFill="1" applyBorder="1" applyAlignment="1">
      <alignment vertical="center" wrapText="1" readingOrder="1"/>
    </xf>
    <xf numFmtId="0" fontId="13" fillId="3" borderId="2" xfId="2" applyFont="1" applyFill="1" applyBorder="1" applyAlignment="1">
      <alignment vertical="center" readingOrder="1"/>
    </xf>
    <xf numFmtId="0" fontId="16" fillId="3" borderId="13" xfId="7" applyFont="1" applyFill="1" applyBorder="1" applyAlignment="1">
      <alignment vertical="center" wrapText="1" readingOrder="1"/>
    </xf>
    <xf numFmtId="2" fontId="13" fillId="3" borderId="107" xfId="2" applyNumberFormat="1" applyFont="1" applyFill="1" applyBorder="1" applyAlignment="1">
      <alignment vertical="center" readingOrder="1"/>
    </xf>
    <xf numFmtId="2" fontId="13" fillId="3" borderId="99" xfId="2" applyNumberFormat="1" applyFont="1" applyFill="1" applyBorder="1" applyAlignment="1">
      <alignment vertical="center" readingOrder="1"/>
    </xf>
    <xf numFmtId="0" fontId="5" fillId="3" borderId="99" xfId="0" applyNumberFormat="1" applyFont="1" applyFill="1" applyBorder="1" applyAlignment="1">
      <alignment vertical="center" readingOrder="1"/>
    </xf>
    <xf numFmtId="0" fontId="16" fillId="3" borderId="99" xfId="7" applyFont="1" applyFill="1" applyBorder="1" applyAlignment="1">
      <alignment vertical="center" readingOrder="1"/>
    </xf>
    <xf numFmtId="2" fontId="8" fillId="3" borderId="99" xfId="0" applyNumberFormat="1" applyFont="1" applyFill="1" applyBorder="1" applyAlignment="1">
      <alignment vertical="center" readingOrder="1"/>
    </xf>
    <xf numFmtId="0" fontId="5" fillId="3" borderId="99" xfId="0" applyFont="1" applyFill="1" applyBorder="1" applyAlignment="1">
      <alignment vertical="center" readingOrder="1"/>
    </xf>
    <xf numFmtId="0" fontId="13" fillId="3" borderId="99" xfId="2" applyFont="1" applyFill="1" applyBorder="1" applyAlignment="1">
      <alignment vertical="center" readingOrder="1"/>
    </xf>
    <xf numFmtId="0" fontId="16" fillId="3" borderId="17" xfId="7" applyFont="1" applyFill="1" applyBorder="1" applyAlignment="1">
      <alignment vertical="center" wrapText="1" readingOrder="1"/>
    </xf>
    <xf numFmtId="2" fontId="8" fillId="3" borderId="107" xfId="2" applyNumberFormat="1" applyFont="1" applyFill="1" applyBorder="1" applyAlignment="1">
      <alignment vertical="center" readingOrder="1"/>
    </xf>
    <xf numFmtId="2" fontId="8" fillId="3" borderId="88" xfId="2" applyNumberFormat="1" applyFont="1" applyFill="1" applyBorder="1" applyAlignment="1">
      <alignment vertical="center" readingOrder="1"/>
    </xf>
    <xf numFmtId="0" fontId="13" fillId="10" borderId="14" xfId="0" applyFont="1" applyFill="1" applyBorder="1" applyAlignment="1">
      <alignment vertical="center" wrapText="1" readingOrder="1"/>
    </xf>
    <xf numFmtId="0" fontId="5" fillId="8" borderId="10" xfId="0" applyNumberFormat="1" applyFont="1" applyFill="1" applyBorder="1" applyAlignment="1">
      <alignment vertical="center" readingOrder="1"/>
    </xf>
    <xf numFmtId="2" fontId="8" fillId="3" borderId="84" xfId="2" applyNumberFormat="1" applyFont="1" applyFill="1" applyBorder="1" applyAlignment="1">
      <alignment vertical="center" readingOrder="1"/>
    </xf>
    <xf numFmtId="2" fontId="8" fillId="3" borderId="86" xfId="2" applyNumberFormat="1" applyFont="1" applyFill="1" applyBorder="1" applyAlignment="1">
      <alignment vertical="center" readingOrder="1"/>
    </xf>
    <xf numFmtId="0" fontId="5" fillId="8" borderId="216" xfId="0" applyNumberFormat="1" applyFont="1" applyFill="1" applyBorder="1" applyAlignment="1">
      <alignment vertical="center" readingOrder="1"/>
    </xf>
    <xf numFmtId="0" fontId="5" fillId="8" borderId="19" xfId="0" applyNumberFormat="1" applyFont="1" applyFill="1" applyBorder="1" applyAlignment="1">
      <alignment vertical="center" readingOrder="1"/>
    </xf>
    <xf numFmtId="0" fontId="5" fillId="0" borderId="0" xfId="2" applyFont="1" applyFill="1" applyBorder="1" applyAlignment="1">
      <alignment vertical="center" readingOrder="1"/>
    </xf>
    <xf numFmtId="2" fontId="8" fillId="3" borderId="108" xfId="2" applyNumberFormat="1" applyFont="1" applyFill="1" applyBorder="1" applyAlignment="1">
      <alignment vertical="center" readingOrder="1"/>
    </xf>
    <xf numFmtId="2" fontId="8" fillId="3" borderId="87" xfId="2" applyNumberFormat="1" applyFont="1" applyFill="1" applyBorder="1" applyAlignment="1">
      <alignment vertical="center" readingOrder="1"/>
    </xf>
    <xf numFmtId="2" fontId="8" fillId="3" borderId="96" xfId="2" applyNumberFormat="1" applyFont="1" applyFill="1" applyBorder="1" applyAlignment="1">
      <alignment vertical="center" readingOrder="1"/>
    </xf>
    <xf numFmtId="2" fontId="8" fillId="3" borderId="97" xfId="2" applyNumberFormat="1" applyFont="1" applyFill="1" applyBorder="1" applyAlignment="1">
      <alignment vertical="center" readingOrder="1"/>
    </xf>
    <xf numFmtId="0" fontId="13" fillId="0" borderId="15" xfId="0" applyFont="1" applyFill="1" applyBorder="1" applyAlignment="1">
      <alignment vertical="center" wrapText="1" readingOrder="1"/>
    </xf>
    <xf numFmtId="2" fontId="14" fillId="0" borderId="6" xfId="0" applyNumberFormat="1" applyFont="1" applyFill="1" applyBorder="1" applyAlignment="1">
      <alignment vertical="center" readingOrder="1"/>
    </xf>
    <xf numFmtId="0" fontId="13" fillId="0" borderId="137" xfId="0" applyFont="1" applyFill="1" applyBorder="1" applyAlignment="1">
      <alignment vertical="center" wrapText="1" readingOrder="1"/>
    </xf>
    <xf numFmtId="0" fontId="5" fillId="0" borderId="15" xfId="0" applyNumberFormat="1" applyFont="1" applyFill="1" applyBorder="1" applyAlignment="1">
      <alignment vertical="center" readingOrder="1"/>
    </xf>
    <xf numFmtId="0" fontId="14" fillId="0" borderId="6" xfId="2" applyFont="1" applyFill="1" applyBorder="1" applyAlignment="1">
      <alignment vertical="center" readingOrder="1"/>
    </xf>
    <xf numFmtId="0" fontId="5" fillId="0" borderId="15" xfId="2" applyFont="1" applyFill="1" applyBorder="1" applyAlignment="1">
      <alignment vertical="center" readingOrder="1"/>
    </xf>
    <xf numFmtId="0" fontId="16" fillId="4" borderId="13" xfId="7" applyFont="1" applyFill="1" applyBorder="1" applyAlignment="1">
      <alignment vertical="center" wrapText="1" readingOrder="1"/>
    </xf>
    <xf numFmtId="0" fontId="16" fillId="0" borderId="15" xfId="7" applyFont="1" applyFill="1" applyBorder="1" applyAlignment="1">
      <alignment vertical="center" wrapText="1" readingOrder="1"/>
    </xf>
    <xf numFmtId="0" fontId="16" fillId="4" borderId="17" xfId="7" applyFont="1" applyFill="1" applyBorder="1" applyAlignment="1">
      <alignment vertical="center" wrapText="1" readingOrder="1"/>
    </xf>
    <xf numFmtId="0" fontId="16" fillId="4" borderId="14" xfId="7" applyFont="1" applyFill="1" applyBorder="1" applyAlignment="1">
      <alignment vertical="center" wrapText="1" readingOrder="1"/>
    </xf>
    <xf numFmtId="2" fontId="8" fillId="0" borderId="15" xfId="0" applyNumberFormat="1" applyFont="1" applyFill="1" applyBorder="1" applyAlignment="1">
      <alignment vertical="center" readingOrder="1"/>
    </xf>
    <xf numFmtId="0" fontId="5" fillId="0" borderId="3" xfId="2" applyFont="1" applyFill="1" applyBorder="1" applyAlignment="1">
      <alignment vertical="center" readingOrder="1"/>
    </xf>
    <xf numFmtId="0" fontId="5" fillId="0" borderId="8" xfId="2" applyFont="1" applyFill="1" applyBorder="1" applyAlignment="1">
      <alignment vertical="center" readingOrder="1"/>
    </xf>
    <xf numFmtId="0" fontId="16" fillId="0" borderId="140" xfId="7" applyNumberFormat="1" applyFont="1" applyFill="1" applyBorder="1" applyAlignment="1">
      <alignment vertical="center" wrapText="1" readingOrder="1"/>
    </xf>
    <xf numFmtId="0" fontId="5" fillId="0" borderId="141" xfId="0" applyNumberFormat="1" applyFont="1" applyFill="1" applyBorder="1" applyAlignment="1">
      <alignment vertical="center" readingOrder="1"/>
    </xf>
    <xf numFmtId="0" fontId="5" fillId="0" borderId="29" xfId="2" applyFont="1" applyBorder="1" applyAlignment="1">
      <alignment vertical="center" readingOrder="1"/>
    </xf>
    <xf numFmtId="2" fontId="15" fillId="3" borderId="1" xfId="2" applyNumberFormat="1" applyFont="1" applyFill="1" applyBorder="1" applyAlignment="1">
      <alignment vertical="center" readingOrder="1"/>
    </xf>
    <xf numFmtId="2" fontId="15" fillId="3" borderId="8" xfId="2" applyNumberFormat="1" applyFont="1" applyFill="1" applyBorder="1" applyAlignment="1">
      <alignment vertical="center" readingOrder="1"/>
    </xf>
    <xf numFmtId="0" fontId="16" fillId="0" borderId="3" xfId="7" applyFont="1" applyBorder="1" applyAlignment="1">
      <alignment vertical="center" readingOrder="1"/>
    </xf>
    <xf numFmtId="0" fontId="13" fillId="0" borderId="29" xfId="2" applyFont="1" applyFill="1" applyBorder="1" applyAlignment="1">
      <alignment vertical="center" readingOrder="1"/>
    </xf>
    <xf numFmtId="0" fontId="16" fillId="0" borderId="7" xfId="7" applyNumberFormat="1" applyFont="1" applyBorder="1" applyAlignment="1">
      <alignment vertical="center" readingOrder="1"/>
    </xf>
    <xf numFmtId="0" fontId="16" fillId="0" borderId="1" xfId="7" applyNumberFormat="1" applyFont="1" applyBorder="1" applyAlignment="1">
      <alignment vertical="center" wrapText="1" readingOrder="1"/>
    </xf>
    <xf numFmtId="0" fontId="5" fillId="0" borderId="4" xfId="2" applyFont="1" applyFill="1" applyBorder="1" applyAlignment="1">
      <alignment readingOrder="1"/>
    </xf>
    <xf numFmtId="2" fontId="8" fillId="0" borderId="29" xfId="0" applyNumberFormat="1" applyFont="1" applyFill="1" applyBorder="1" applyAlignment="1">
      <alignment vertical="center" readingOrder="1"/>
    </xf>
    <xf numFmtId="0" fontId="16" fillId="0" borderId="125" xfId="7" applyFont="1" applyBorder="1" applyAlignment="1">
      <alignment vertical="center" readingOrder="1"/>
    </xf>
    <xf numFmtId="0" fontId="16" fillId="0" borderId="134" xfId="7" applyFont="1" applyBorder="1" applyAlignment="1">
      <alignment vertical="center" readingOrder="1"/>
    </xf>
    <xf numFmtId="0" fontId="5" fillId="0" borderId="13" xfId="7" applyFont="1" applyFill="1" applyBorder="1" applyAlignment="1">
      <alignment vertical="center" textRotation="180" readingOrder="1"/>
    </xf>
    <xf numFmtId="0" fontId="5" fillId="0" borderId="17" xfId="7" applyFont="1" applyFill="1" applyBorder="1" applyAlignment="1">
      <alignment vertical="center" textRotation="180" readingOrder="1"/>
    </xf>
    <xf numFmtId="0" fontId="5" fillId="0" borderId="14" xfId="7" applyFont="1" applyFill="1" applyBorder="1" applyAlignment="1">
      <alignment vertical="center" textRotation="180" readingOrder="1"/>
    </xf>
    <xf numFmtId="0" fontId="5" fillId="0" borderId="0" xfId="7" applyFont="1" applyFill="1" applyBorder="1" applyAlignment="1">
      <alignment vertical="center" textRotation="180" readingOrder="1"/>
    </xf>
    <xf numFmtId="0" fontId="13" fillId="7" borderId="0" xfId="0" applyFont="1" applyFill="1" applyBorder="1" applyAlignment="1">
      <alignment vertical="center" wrapText="1" readingOrder="1"/>
    </xf>
    <xf numFmtId="0" fontId="16" fillId="0" borderId="139" xfId="7" applyFont="1" applyBorder="1" applyAlignment="1">
      <alignment vertical="center" readingOrder="1"/>
    </xf>
    <xf numFmtId="0" fontId="16" fillId="0" borderId="141" xfId="7" applyFont="1" applyBorder="1" applyAlignment="1">
      <alignment vertical="center" readingOrder="1"/>
    </xf>
    <xf numFmtId="2" fontId="5" fillId="0" borderId="124" xfId="0" applyNumberFormat="1" applyFont="1" applyFill="1" applyBorder="1" applyAlignment="1">
      <alignment vertical="center" wrapText="1" readingOrder="1"/>
    </xf>
    <xf numFmtId="2" fontId="5" fillId="0" borderId="125" xfId="0" applyNumberFormat="1" applyFont="1" applyFill="1" applyBorder="1" applyAlignment="1">
      <alignment vertical="center" wrapText="1" readingOrder="1"/>
    </xf>
    <xf numFmtId="2" fontId="5" fillId="0" borderId="134" xfId="0" applyNumberFormat="1" applyFont="1" applyFill="1" applyBorder="1" applyAlignment="1">
      <alignment vertical="center" wrapText="1" readingOrder="1"/>
    </xf>
    <xf numFmtId="0" fontId="5" fillId="0" borderId="0" xfId="7" applyFont="1" applyFill="1" applyBorder="1" applyAlignment="1">
      <alignment vertical="center" textRotation="180" readingOrder="1"/>
    </xf>
    <xf numFmtId="2" fontId="5" fillId="0" borderId="4" xfId="0" applyNumberFormat="1" applyFont="1" applyFill="1" applyBorder="1" applyAlignment="1">
      <alignment vertical="center" wrapText="1" readingOrder="1"/>
    </xf>
    <xf numFmtId="0" fontId="5" fillId="0" borderId="9" xfId="7" applyFont="1" applyFill="1" applyBorder="1" applyAlignment="1">
      <alignment vertical="center" textRotation="180" readingOrder="1"/>
    </xf>
    <xf numFmtId="0" fontId="13" fillId="10" borderId="10" xfId="0" applyFont="1" applyFill="1" applyBorder="1" applyAlignment="1">
      <alignment vertical="center" wrapText="1" readingOrder="1"/>
    </xf>
    <xf numFmtId="2" fontId="15" fillId="4" borderId="5" xfId="2" applyNumberFormat="1" applyFont="1" applyFill="1" applyBorder="1" applyAlignment="1">
      <alignment vertical="center" readingOrder="1"/>
    </xf>
    <xf numFmtId="2" fontId="15" fillId="4" borderId="2" xfId="2" applyNumberFormat="1" applyFont="1" applyFill="1" applyBorder="1" applyAlignment="1">
      <alignment vertical="center" readingOrder="1"/>
    </xf>
    <xf numFmtId="2" fontId="15" fillId="4" borderId="3" xfId="2" applyNumberFormat="1" applyFont="1" applyFill="1" applyBorder="1" applyAlignment="1">
      <alignment vertical="center" readingOrder="1"/>
    </xf>
    <xf numFmtId="2" fontId="14" fillId="6" borderId="0" xfId="0" applyNumberFormat="1" applyFont="1" applyFill="1" applyBorder="1" applyAlignment="1">
      <alignment vertical="center" readingOrder="1"/>
    </xf>
    <xf numFmtId="2" fontId="15" fillId="4" borderId="6" xfId="2" applyNumberFormat="1" applyFont="1" applyFill="1" applyBorder="1" applyAlignment="1">
      <alignment vertical="center" readingOrder="1"/>
    </xf>
    <xf numFmtId="2" fontId="15" fillId="4" borderId="0" xfId="2" applyNumberFormat="1" applyFont="1" applyFill="1" applyBorder="1" applyAlignment="1">
      <alignment vertical="center" readingOrder="1"/>
    </xf>
    <xf numFmtId="2" fontId="15" fillId="4" borderId="4" xfId="2" applyNumberFormat="1" applyFont="1" applyFill="1" applyBorder="1" applyAlignment="1">
      <alignment vertical="center" readingOrder="1"/>
    </xf>
    <xf numFmtId="0" fontId="14" fillId="0" borderId="0" xfId="2" applyFont="1" applyFill="1" applyBorder="1" applyAlignment="1">
      <alignment vertical="center" wrapText="1" readingOrder="1"/>
    </xf>
    <xf numFmtId="0" fontId="5" fillId="8" borderId="79" xfId="0" applyNumberFormat="1" applyFont="1" applyFill="1" applyBorder="1" applyAlignment="1">
      <alignment vertical="center" wrapText="1" readingOrder="1"/>
    </xf>
    <xf numFmtId="0" fontId="14" fillId="0" borderId="0" xfId="2" applyFont="1" applyFill="1" applyBorder="1" applyAlignment="1">
      <alignment vertical="center" wrapText="1" readingOrder="1"/>
    </xf>
    <xf numFmtId="0" fontId="5" fillId="0" borderId="17" xfId="0" applyNumberFormat="1" applyFont="1" applyFill="1" applyBorder="1" applyAlignment="1">
      <alignment vertical="center" readingOrder="1"/>
    </xf>
    <xf numFmtId="0" fontId="5" fillId="3" borderId="5" xfId="2" applyFont="1" applyFill="1" applyBorder="1" applyAlignment="1">
      <alignment vertical="center" readingOrder="1"/>
    </xf>
    <xf numFmtId="0" fontId="5" fillId="3" borderId="2" xfId="2" applyFont="1" applyFill="1" applyBorder="1" applyAlignment="1">
      <alignment vertical="center" readingOrder="1"/>
    </xf>
    <xf numFmtId="0" fontId="5" fillId="3" borderId="3" xfId="2" applyFont="1" applyFill="1" applyBorder="1" applyAlignment="1">
      <alignment vertical="center" readingOrder="1"/>
    </xf>
    <xf numFmtId="0" fontId="16" fillId="0" borderId="14" xfId="7" applyFont="1" applyFill="1" applyBorder="1" applyAlignment="1">
      <alignment vertical="center" wrapText="1" readingOrder="1"/>
    </xf>
    <xf numFmtId="0" fontId="16" fillId="0" borderId="5" xfId="7" applyFont="1" applyFill="1" applyBorder="1" applyAlignment="1">
      <alignment vertical="center" wrapText="1" readingOrder="1"/>
    </xf>
    <xf numFmtId="0" fontId="16" fillId="0" borderId="2" xfId="7" applyFont="1" applyFill="1" applyBorder="1" applyAlignment="1">
      <alignment vertical="center" wrapText="1" readingOrder="1"/>
    </xf>
    <xf numFmtId="0" fontId="16" fillId="0" borderId="3" xfId="7" applyFont="1" applyFill="1" applyBorder="1" applyAlignment="1">
      <alignment vertical="center" wrapText="1" readingOrder="1"/>
    </xf>
    <xf numFmtId="0" fontId="16" fillId="0" borderId="7" xfId="7" applyFont="1" applyFill="1" applyBorder="1" applyAlignment="1">
      <alignment vertical="center" wrapText="1" readingOrder="1"/>
    </xf>
    <xf numFmtId="0" fontId="16" fillId="0" borderId="1" xfId="7" applyFont="1" applyFill="1" applyBorder="1" applyAlignment="1">
      <alignment vertical="center" wrapText="1" readingOrder="1"/>
    </xf>
    <xf numFmtId="0" fontId="5" fillId="3" borderId="6" xfId="2" applyFont="1" applyFill="1" applyBorder="1" applyAlignment="1">
      <alignment vertical="center" readingOrder="1"/>
    </xf>
    <xf numFmtId="0" fontId="5" fillId="3" borderId="0" xfId="2" applyFont="1" applyFill="1" applyBorder="1" applyAlignment="1">
      <alignment vertical="center" readingOrder="1"/>
    </xf>
    <xf numFmtId="0" fontId="5" fillId="3" borderId="4" xfId="2" applyFont="1" applyFill="1" applyBorder="1" applyAlignment="1">
      <alignment vertical="center" readingOrder="1"/>
    </xf>
    <xf numFmtId="0" fontId="16" fillId="0" borderId="9" xfId="7" applyFont="1" applyFill="1" applyBorder="1" applyAlignment="1">
      <alignment vertical="center" wrapText="1" readingOrder="1"/>
    </xf>
    <xf numFmtId="0" fontId="16" fillId="0" borderId="6" xfId="7" applyFont="1" applyFill="1" applyBorder="1" applyAlignment="1">
      <alignment vertical="center" wrapText="1" readingOrder="1"/>
    </xf>
    <xf numFmtId="0" fontId="16" fillId="0" borderId="0" xfId="7" applyFont="1" applyFill="1" applyBorder="1" applyAlignment="1">
      <alignment vertical="center" wrapText="1" readingOrder="1"/>
    </xf>
    <xf numFmtId="0" fontId="16" fillId="0" borderId="4" xfId="7" applyFont="1" applyFill="1" applyBorder="1" applyAlignment="1">
      <alignment vertical="center" wrapText="1" readingOrder="1"/>
    </xf>
    <xf numFmtId="0" fontId="16" fillId="0" borderId="10" xfId="7" applyFont="1" applyFill="1" applyBorder="1" applyAlignment="1">
      <alignment vertical="center" wrapText="1" readingOrder="1"/>
    </xf>
    <xf numFmtId="0" fontId="16" fillId="0" borderId="12" xfId="7" applyFont="1" applyFill="1" applyBorder="1" applyAlignment="1">
      <alignment vertical="center" wrapText="1" readingOrder="1"/>
    </xf>
    <xf numFmtId="0" fontId="16" fillId="3" borderId="176" xfId="7" applyFont="1" applyFill="1" applyBorder="1" applyAlignment="1">
      <alignment vertical="center" wrapText="1" readingOrder="1"/>
    </xf>
    <xf numFmtId="0" fontId="16" fillId="0" borderId="13" xfId="7" applyFont="1" applyFill="1" applyBorder="1" applyAlignment="1">
      <alignment vertical="center" wrapText="1" readingOrder="1"/>
    </xf>
    <xf numFmtId="0" fontId="16" fillId="0" borderId="25" xfId="7" applyFont="1" applyFill="1" applyBorder="1" applyAlignment="1">
      <alignment vertical="center" wrapText="1" readingOrder="1"/>
    </xf>
    <xf numFmtId="0" fontId="16" fillId="0" borderId="26" xfId="7" applyFont="1" applyFill="1" applyBorder="1" applyAlignment="1">
      <alignment vertical="center" wrapText="1" readingOrder="1"/>
    </xf>
    <xf numFmtId="0" fontId="16" fillId="0" borderId="31" xfId="7" applyFont="1" applyFill="1" applyBorder="1" applyAlignment="1">
      <alignment vertical="center" wrapText="1" readingOrder="1"/>
    </xf>
    <xf numFmtId="0" fontId="5" fillId="3" borderId="19" xfId="0" applyNumberFormat="1" applyFont="1" applyFill="1" applyBorder="1" applyAlignment="1">
      <alignment vertical="center" readingOrder="1"/>
    </xf>
    <xf numFmtId="2" fontId="8" fillId="3" borderId="186" xfId="2" applyNumberFormat="1" applyFont="1" applyFill="1" applyBorder="1" applyAlignment="1">
      <alignment vertical="center" readingOrder="1"/>
    </xf>
    <xf numFmtId="2" fontId="8" fillId="3" borderId="193" xfId="2" applyNumberFormat="1" applyFont="1" applyFill="1" applyBorder="1" applyAlignment="1">
      <alignment vertical="center" readingOrder="1"/>
    </xf>
    <xf numFmtId="0" fontId="5" fillId="8" borderId="103" xfId="0" applyNumberFormat="1" applyFont="1" applyFill="1" applyBorder="1" applyAlignment="1">
      <alignment vertical="center" readingOrder="1"/>
    </xf>
    <xf numFmtId="0" fontId="5" fillId="8" borderId="109" xfId="0" applyNumberFormat="1" applyFont="1" applyFill="1" applyBorder="1" applyAlignment="1">
      <alignment vertical="center" readingOrder="1"/>
    </xf>
    <xf numFmtId="0" fontId="5" fillId="8" borderId="22" xfId="0" applyNumberFormat="1" applyFont="1" applyFill="1" applyBorder="1" applyAlignment="1">
      <alignment vertical="center" readingOrder="1"/>
    </xf>
    <xf numFmtId="0" fontId="5" fillId="8" borderId="148" xfId="0" applyNumberFormat="1" applyFont="1" applyFill="1" applyBorder="1" applyAlignment="1">
      <alignment vertical="center" readingOrder="1"/>
    </xf>
    <xf numFmtId="0" fontId="5" fillId="4" borderId="202" xfId="0" applyNumberFormat="1" applyFont="1" applyFill="1" applyBorder="1" applyAlignment="1">
      <alignment vertical="center" readingOrder="1"/>
    </xf>
    <xf numFmtId="0" fontId="5" fillId="4" borderId="23" xfId="0" applyNumberFormat="1" applyFont="1" applyFill="1" applyBorder="1" applyAlignment="1">
      <alignment vertical="center" readingOrder="1"/>
    </xf>
    <xf numFmtId="0" fontId="5" fillId="4" borderId="179" xfId="0" applyNumberFormat="1" applyFont="1" applyFill="1" applyBorder="1" applyAlignment="1">
      <alignment vertical="center" readingOrder="1"/>
    </xf>
    <xf numFmtId="0" fontId="5" fillId="8" borderId="180" xfId="0" applyNumberFormat="1" applyFont="1" applyFill="1" applyBorder="1" applyAlignment="1">
      <alignment vertical="center" readingOrder="1"/>
    </xf>
    <xf numFmtId="0" fontId="5" fillId="8" borderId="12" xfId="0" applyNumberFormat="1" applyFont="1" applyFill="1" applyBorder="1" applyAlignment="1">
      <alignment vertical="center" readingOrder="1"/>
    </xf>
    <xf numFmtId="0" fontId="5" fillId="8" borderId="94" xfId="0" applyNumberFormat="1" applyFont="1" applyFill="1" applyBorder="1" applyAlignment="1">
      <alignment vertical="center" readingOrder="1"/>
    </xf>
    <xf numFmtId="0" fontId="5" fillId="8" borderId="37" xfId="0" applyNumberFormat="1" applyFont="1" applyFill="1" applyBorder="1" applyAlignment="1">
      <alignment vertical="center" readingOrder="1"/>
    </xf>
    <xf numFmtId="2" fontId="14" fillId="0" borderId="24" xfId="0" applyNumberFormat="1" applyFont="1" applyFill="1" applyBorder="1" applyAlignment="1">
      <alignment vertical="center" readingOrder="1"/>
    </xf>
    <xf numFmtId="0" fontId="5" fillId="8" borderId="91" xfId="0" applyNumberFormat="1" applyFont="1" applyFill="1" applyBorder="1" applyAlignment="1">
      <alignment vertical="center" readingOrder="1"/>
    </xf>
    <xf numFmtId="0" fontId="5" fillId="8" borderId="36" xfId="0" applyNumberFormat="1" applyFont="1" applyFill="1" applyBorder="1" applyAlignment="1">
      <alignment vertical="center" readingOrder="1"/>
    </xf>
    <xf numFmtId="0" fontId="5" fillId="8" borderId="98" xfId="0" applyNumberFormat="1" applyFont="1" applyFill="1" applyBorder="1" applyAlignment="1">
      <alignment vertical="center" readingOrder="1"/>
    </xf>
    <xf numFmtId="0" fontId="5" fillId="8" borderId="149" xfId="0" applyNumberFormat="1" applyFont="1" applyFill="1" applyBorder="1" applyAlignment="1">
      <alignment vertical="center" readingOrder="1"/>
    </xf>
    <xf numFmtId="0" fontId="5" fillId="4" borderId="203" xfId="0" applyNumberFormat="1" applyFont="1" applyFill="1" applyBorder="1" applyAlignment="1">
      <alignment vertical="center" readingOrder="1"/>
    </xf>
    <xf numFmtId="0" fontId="5" fillId="4" borderId="26" xfId="0" applyNumberFormat="1" applyFont="1" applyFill="1" applyBorder="1" applyAlignment="1">
      <alignment vertical="center" readingOrder="1"/>
    </xf>
    <xf numFmtId="0" fontId="5" fillId="4" borderId="181" xfId="0" applyNumberFormat="1" applyFont="1" applyFill="1" applyBorder="1" applyAlignment="1">
      <alignment vertical="center" readingOrder="1"/>
    </xf>
    <xf numFmtId="0" fontId="14" fillId="0" borderId="24" xfId="2" applyFont="1" applyFill="1" applyBorder="1" applyAlignment="1">
      <alignment vertical="center" readingOrder="1"/>
    </xf>
    <xf numFmtId="2" fontId="8" fillId="3" borderId="187" xfId="2" applyNumberFormat="1" applyFont="1" applyFill="1" applyBorder="1" applyAlignment="1">
      <alignment vertical="center" readingOrder="1"/>
    </xf>
    <xf numFmtId="2" fontId="8" fillId="3" borderId="189" xfId="2" applyNumberFormat="1" applyFont="1" applyFill="1" applyBorder="1" applyAlignment="1">
      <alignment vertical="center" readingOrder="1"/>
    </xf>
    <xf numFmtId="0" fontId="5" fillId="8" borderId="20" xfId="0" applyNumberFormat="1" applyFont="1" applyFill="1" applyBorder="1" applyAlignment="1">
      <alignment vertical="center" readingOrder="1"/>
    </xf>
    <xf numFmtId="0" fontId="5" fillId="8" borderId="21" xfId="0" applyNumberFormat="1" applyFont="1" applyFill="1" applyBorder="1" applyAlignment="1">
      <alignment vertical="center" readingOrder="1"/>
    </xf>
    <xf numFmtId="0" fontId="13" fillId="3" borderId="83" xfId="2" applyFont="1" applyFill="1" applyBorder="1" applyAlignment="1">
      <alignment vertical="center" readingOrder="1"/>
    </xf>
    <xf numFmtId="2" fontId="8" fillId="3" borderId="188" xfId="2" applyNumberFormat="1" applyFont="1" applyFill="1" applyBorder="1" applyAlignment="1">
      <alignment vertical="center" readingOrder="1"/>
    </xf>
    <xf numFmtId="2" fontId="8" fillId="3" borderId="190" xfId="2" applyNumberFormat="1" applyFont="1" applyFill="1" applyBorder="1" applyAlignment="1">
      <alignment vertical="center" readingOrder="1"/>
    </xf>
    <xf numFmtId="0" fontId="5" fillId="8" borderId="182" xfId="0" applyNumberFormat="1" applyFont="1" applyFill="1" applyBorder="1" applyAlignment="1">
      <alignment vertical="center" readingOrder="1"/>
    </xf>
    <xf numFmtId="0" fontId="5" fillId="4" borderId="204" xfId="0" applyNumberFormat="1" applyFont="1" applyFill="1" applyBorder="1" applyAlignment="1">
      <alignment vertical="center" readingOrder="1"/>
    </xf>
    <xf numFmtId="0" fontId="5" fillId="4" borderId="15" xfId="0" applyNumberFormat="1" applyFont="1" applyFill="1" applyBorder="1" applyAlignment="1">
      <alignment vertical="center" readingOrder="1"/>
    </xf>
    <xf numFmtId="0" fontId="5" fillId="8" borderId="34" xfId="0" applyNumberFormat="1" applyFont="1" applyFill="1" applyBorder="1" applyAlignment="1">
      <alignment vertical="center" readingOrder="1"/>
    </xf>
    <xf numFmtId="0" fontId="5" fillId="8" borderId="184" xfId="0" applyNumberFormat="1" applyFont="1" applyFill="1" applyBorder="1" applyAlignment="1">
      <alignment vertical="center" readingOrder="1"/>
    </xf>
    <xf numFmtId="2" fontId="8" fillId="3" borderId="191" xfId="2" applyNumberFormat="1" applyFont="1" applyFill="1" applyBorder="1" applyAlignment="1">
      <alignment vertical="center" readingOrder="1"/>
    </xf>
    <xf numFmtId="2" fontId="8" fillId="3" borderId="192" xfId="2" applyNumberFormat="1" applyFont="1" applyFill="1" applyBorder="1" applyAlignment="1">
      <alignment vertical="center" readingOrder="1"/>
    </xf>
    <xf numFmtId="2" fontId="8" fillId="3" borderId="194" xfId="2" applyNumberFormat="1" applyFont="1" applyFill="1" applyBorder="1" applyAlignment="1">
      <alignment vertical="center" readingOrder="1"/>
    </xf>
    <xf numFmtId="2" fontId="8" fillId="3" borderId="195" xfId="2" applyNumberFormat="1" applyFont="1" applyFill="1" applyBorder="1" applyAlignment="1">
      <alignment vertical="center" readingOrder="1"/>
    </xf>
    <xf numFmtId="0" fontId="14" fillId="0" borderId="29" xfId="2" applyFont="1" applyFill="1" applyBorder="1" applyAlignment="1">
      <alignment vertical="center" readingOrder="1"/>
    </xf>
    <xf numFmtId="2" fontId="14" fillId="0" borderId="6" xfId="2" applyNumberFormat="1" applyFont="1" applyFill="1" applyBorder="1" applyAlignment="1">
      <alignment vertical="center" readingOrder="1"/>
    </xf>
    <xf numFmtId="2" fontId="14" fillId="0" borderId="29" xfId="2" applyNumberFormat="1" applyFont="1" applyFill="1" applyBorder="1" applyAlignment="1">
      <alignment vertical="center" readingOrder="1"/>
    </xf>
    <xf numFmtId="0" fontId="13" fillId="0" borderId="6" xfId="2" applyFont="1" applyFill="1" applyBorder="1" applyAlignment="1">
      <alignment vertical="center" readingOrder="1"/>
    </xf>
    <xf numFmtId="0" fontId="13" fillId="0" borderId="29" xfId="2" applyFont="1" applyFill="1" applyBorder="1" applyAlignment="1">
      <alignment vertical="center" wrapText="1" readingOrder="1"/>
    </xf>
    <xf numFmtId="0" fontId="5" fillId="0" borderId="4" xfId="2" applyFont="1" applyBorder="1" applyAlignment="1">
      <alignment readingOrder="1"/>
    </xf>
    <xf numFmtId="0" fontId="5" fillId="0" borderId="29" xfId="2" applyFont="1" applyBorder="1" applyAlignment="1">
      <alignment readingOrder="1"/>
    </xf>
    <xf numFmtId="0" fontId="14" fillId="0" borderId="6" xfId="2" applyFont="1" applyFill="1" applyBorder="1" applyAlignment="1">
      <alignment vertical="center" wrapText="1" readingOrder="1"/>
    </xf>
    <xf numFmtId="0" fontId="16" fillId="0" borderId="5" xfId="7" applyFont="1" applyBorder="1" applyAlignment="1">
      <alignment vertical="center" wrapText="1" readingOrder="1"/>
    </xf>
    <xf numFmtId="0" fontId="16" fillId="0" borderId="2" xfId="7" applyFont="1" applyBorder="1" applyAlignment="1">
      <alignment vertical="center" wrapText="1" readingOrder="1"/>
    </xf>
    <xf numFmtId="0" fontId="16" fillId="0" borderId="3" xfId="7" applyFont="1" applyBorder="1" applyAlignment="1">
      <alignment vertical="center" wrapText="1" readingOrder="1"/>
    </xf>
    <xf numFmtId="0" fontId="16" fillId="0" borderId="6" xfId="2" applyFont="1" applyFill="1" applyBorder="1" applyAlignment="1">
      <alignment vertical="center" readingOrder="1"/>
    </xf>
    <xf numFmtId="0" fontId="16" fillId="0" borderId="0" xfId="2" applyFont="1" applyFill="1" applyBorder="1" applyAlignment="1">
      <alignment vertical="center" readingOrder="1"/>
    </xf>
    <xf numFmtId="0" fontId="5" fillId="0" borderId="29" xfId="0" applyNumberFormat="1" applyFont="1" applyFill="1" applyBorder="1" applyAlignment="1">
      <alignment vertical="center" readingOrder="1"/>
    </xf>
    <xf numFmtId="2" fontId="11" fillId="3" borderId="12" xfId="0" applyNumberFormat="1" applyFont="1" applyFill="1" applyBorder="1" applyAlignment="1">
      <alignment vertical="center" readingOrder="1"/>
    </xf>
    <xf numFmtId="2" fontId="16" fillId="8" borderId="9" xfId="0" applyNumberFormat="1" applyFont="1" applyFill="1" applyBorder="1" applyAlignment="1">
      <alignment vertical="center" readingOrder="1"/>
    </xf>
    <xf numFmtId="2" fontId="16" fillId="0" borderId="9" xfId="0" applyNumberFormat="1" applyFont="1" applyFill="1" applyBorder="1" applyAlignment="1">
      <alignment vertical="center" textRotation="180" readingOrder="1"/>
    </xf>
    <xf numFmtId="2" fontId="8" fillId="4" borderId="9" xfId="0" applyNumberFormat="1" applyFont="1" applyFill="1" applyBorder="1" applyAlignment="1">
      <alignment vertical="center" readingOrder="1"/>
    </xf>
    <xf numFmtId="2" fontId="8" fillId="4" borderId="14" xfId="0" applyNumberFormat="1" applyFont="1" applyFill="1" applyBorder="1" applyAlignment="1">
      <alignment vertical="center" readingOrder="1"/>
    </xf>
    <xf numFmtId="0" fontId="5" fillId="0" borderId="2" xfId="2" applyFont="1" applyBorder="1" applyAlignment="1">
      <alignment readingOrder="1"/>
    </xf>
    <xf numFmtId="0" fontId="16" fillId="0" borderId="0" xfId="7" applyFont="1" applyBorder="1" applyAlignment="1">
      <alignment vertical="center" wrapText="1" readingOrder="1"/>
    </xf>
    <xf numFmtId="0" fontId="5" fillId="10" borderId="9" xfId="0" applyNumberFormat="1" applyFont="1" applyFill="1" applyBorder="1" applyAlignment="1">
      <alignment vertical="center" readingOrder="1"/>
    </xf>
    <xf numFmtId="0" fontId="5" fillId="0" borderId="1" xfId="2" applyFont="1" applyBorder="1" applyAlignment="1">
      <alignment readingOrder="1"/>
    </xf>
    <xf numFmtId="0" fontId="13" fillId="10" borderId="10" xfId="0" applyFont="1" applyFill="1" applyBorder="1" applyAlignment="1">
      <alignment vertical="center" readingOrder="1"/>
    </xf>
    <xf numFmtId="0" fontId="13" fillId="10" borderId="12" xfId="0" applyFont="1" applyFill="1" applyBorder="1" applyAlignment="1">
      <alignment vertical="center" readingOrder="1"/>
    </xf>
    <xf numFmtId="0" fontId="13" fillId="10" borderId="11" xfId="0" applyFont="1" applyFill="1" applyBorder="1" applyAlignment="1">
      <alignment vertical="center" readingOrder="1"/>
    </xf>
    <xf numFmtId="2" fontId="8" fillId="3" borderId="0" xfId="0" applyNumberFormat="1" applyFont="1" applyFill="1" applyBorder="1" applyAlignment="1">
      <alignment vertical="center" readingOrder="1"/>
    </xf>
    <xf numFmtId="2" fontId="16" fillId="0" borderId="13" xfId="0" applyNumberFormat="1" applyFont="1" applyFill="1" applyBorder="1" applyAlignment="1">
      <alignment vertical="center" textRotation="180" readingOrder="1"/>
    </xf>
    <xf numFmtId="2" fontId="16" fillId="0" borderId="17" xfId="0" applyNumberFormat="1" applyFont="1" applyFill="1" applyBorder="1" applyAlignment="1">
      <alignment vertical="center" textRotation="180" readingOrder="1"/>
    </xf>
    <xf numFmtId="2" fontId="16" fillId="0" borderId="14" xfId="0" applyNumberFormat="1" applyFont="1" applyFill="1" applyBorder="1" applyAlignment="1">
      <alignment vertical="center" textRotation="180" readingOrder="1"/>
    </xf>
    <xf numFmtId="0" fontId="15" fillId="3" borderId="20" xfId="0" applyNumberFormat="1" applyFont="1" applyFill="1" applyBorder="1" applyAlignment="1">
      <alignment vertical="center" readingOrder="1"/>
    </xf>
    <xf numFmtId="2" fontId="8" fillId="4" borderId="9" xfId="2" applyNumberFormat="1" applyFont="1" applyFill="1" applyBorder="1" applyAlignment="1">
      <alignment vertical="center" readingOrder="1"/>
    </xf>
    <xf numFmtId="0" fontId="15" fillId="3" borderId="214" xfId="0" applyNumberFormat="1" applyFont="1" applyFill="1" applyBorder="1" applyAlignment="1">
      <alignment vertical="center" readingOrder="1"/>
    </xf>
    <xf numFmtId="2" fontId="15" fillId="3" borderId="1" xfId="2" applyNumberFormat="1" applyFont="1" applyFill="1" applyBorder="1" applyAlignment="1">
      <alignment vertical="center" wrapText="1" readingOrder="1"/>
    </xf>
    <xf numFmtId="2" fontId="15" fillId="3" borderId="8" xfId="2" applyNumberFormat="1" applyFont="1" applyFill="1" applyBorder="1" applyAlignment="1">
      <alignment vertical="center" wrapText="1" readingOrder="1"/>
    </xf>
    <xf numFmtId="0" fontId="15" fillId="3" borderId="215" xfId="0" applyNumberFormat="1" applyFont="1" applyFill="1" applyBorder="1" applyAlignment="1">
      <alignment vertical="center" readingOrder="1"/>
    </xf>
    <xf numFmtId="0" fontId="16" fillId="0" borderId="36" xfId="7" applyFont="1" applyBorder="1" applyAlignment="1">
      <alignment vertical="center" readingOrder="1"/>
    </xf>
    <xf numFmtId="0" fontId="16" fillId="0" borderId="124" xfId="7" applyNumberFormat="1" applyFont="1" applyBorder="1" applyAlignment="1">
      <alignment vertical="center" readingOrder="1"/>
    </xf>
    <xf numFmtId="2" fontId="8" fillId="0" borderId="125" xfId="0" applyNumberFormat="1" applyFont="1" applyFill="1" applyBorder="1" applyAlignment="1">
      <alignment vertical="center" readingOrder="1"/>
    </xf>
    <xf numFmtId="2" fontId="8" fillId="0" borderId="134" xfId="0" applyNumberFormat="1" applyFont="1" applyFill="1" applyBorder="1" applyAlignment="1">
      <alignment vertical="center" readingOrder="1"/>
    </xf>
    <xf numFmtId="0" fontId="13" fillId="0" borderId="208" xfId="2" applyFont="1" applyFill="1" applyBorder="1" applyAlignment="1">
      <alignment vertical="center" readingOrder="1"/>
    </xf>
    <xf numFmtId="0" fontId="13" fillId="0" borderId="36" xfId="2" applyFont="1" applyFill="1" applyBorder="1" applyAlignment="1">
      <alignment vertical="center" readingOrder="1"/>
    </xf>
    <xf numFmtId="0" fontId="13" fillId="0" borderId="98" xfId="2" applyFont="1" applyFill="1" applyBorder="1" applyAlignment="1">
      <alignment vertical="center" readingOrder="1"/>
    </xf>
    <xf numFmtId="0" fontId="13" fillId="0" borderId="19" xfId="2" applyFont="1" applyFill="1" applyBorder="1" applyAlignment="1">
      <alignment vertical="center" readingOrder="1"/>
    </xf>
    <xf numFmtId="0" fontId="13" fillId="0" borderId="209" xfId="2" applyFont="1" applyFill="1" applyBorder="1" applyAlignment="1">
      <alignment vertical="center" readingOrder="1"/>
    </xf>
    <xf numFmtId="0" fontId="15" fillId="3" borderId="118" xfId="0" applyNumberFormat="1" applyFont="1" applyFill="1" applyBorder="1" applyAlignment="1">
      <alignment vertical="center" readingOrder="1"/>
    </xf>
    <xf numFmtId="2" fontId="8" fillId="4" borderId="14" xfId="2" applyNumberFormat="1" applyFont="1" applyFill="1" applyBorder="1" applyAlignment="1">
      <alignment vertical="center" readingOrder="1"/>
    </xf>
    <xf numFmtId="2" fontId="8" fillId="4" borderId="30" xfId="2" applyNumberFormat="1" applyFont="1" applyFill="1" applyBorder="1" applyAlignment="1">
      <alignment vertical="center" readingOrder="1"/>
    </xf>
    <xf numFmtId="2" fontId="8" fillId="4" borderId="15" xfId="2" applyNumberFormat="1" applyFont="1" applyFill="1" applyBorder="1" applyAlignment="1">
      <alignment vertical="center" readingOrder="1"/>
    </xf>
    <xf numFmtId="2" fontId="15" fillId="3" borderId="7" xfId="2" applyNumberFormat="1" applyFont="1" applyFill="1" applyBorder="1" applyAlignment="1">
      <alignment vertical="center" wrapText="1" readingOrder="1"/>
    </xf>
    <xf numFmtId="0" fontId="13" fillId="0" borderId="1" xfId="2" applyFont="1" applyFill="1" applyBorder="1" applyAlignment="1">
      <alignment vertical="center" readingOrder="1"/>
    </xf>
    <xf numFmtId="0" fontId="16" fillId="0" borderId="8" xfId="7" applyFont="1" applyBorder="1" applyAlignment="1">
      <alignment vertical="center" readingOrder="1"/>
    </xf>
    <xf numFmtId="2" fontId="16" fillId="0" borderId="147" xfId="0" applyNumberFormat="1" applyFont="1" applyFill="1" applyBorder="1" applyAlignment="1">
      <alignment vertical="center" readingOrder="1"/>
    </xf>
    <xf numFmtId="2" fontId="16" fillId="0" borderId="248" xfId="0" applyNumberFormat="1" applyFont="1" applyFill="1" applyBorder="1" applyAlignment="1">
      <alignment vertical="center" readingOrder="1"/>
    </xf>
    <xf numFmtId="2" fontId="8" fillId="4" borderId="159" xfId="0" applyNumberFormat="1" applyFont="1" applyFill="1" applyBorder="1" applyAlignment="1">
      <alignment vertical="center" readingOrder="1"/>
    </xf>
    <xf numFmtId="2" fontId="8" fillId="4" borderId="160" xfId="0" applyNumberFormat="1" applyFont="1" applyFill="1" applyBorder="1" applyAlignment="1">
      <alignment vertical="center" readingOrder="1"/>
    </xf>
    <xf numFmtId="2" fontId="8" fillId="4" borderId="161" xfId="0" applyNumberFormat="1" applyFont="1" applyFill="1" applyBorder="1" applyAlignment="1">
      <alignment vertical="center" readingOrder="1"/>
    </xf>
    <xf numFmtId="2" fontId="8" fillId="0" borderId="24" xfId="2" applyNumberFormat="1" applyFont="1" applyFill="1" applyBorder="1" applyAlignment="1">
      <alignment vertical="center" readingOrder="1"/>
    </xf>
    <xf numFmtId="0" fontId="16" fillId="0" borderId="13" xfId="7" applyNumberFormat="1" applyFont="1" applyBorder="1" applyAlignment="1">
      <alignment vertical="center" textRotation="180" wrapText="1" readingOrder="1"/>
    </xf>
    <xf numFmtId="0" fontId="16" fillId="4" borderId="5" xfId="7" applyNumberFormat="1" applyFont="1" applyFill="1" applyBorder="1" applyAlignment="1">
      <alignment vertical="center" wrapText="1" readingOrder="1"/>
    </xf>
    <xf numFmtId="0" fontId="16" fillId="4" borderId="2" xfId="7" applyNumberFormat="1" applyFont="1" applyFill="1" applyBorder="1" applyAlignment="1">
      <alignment vertical="center" wrapText="1" readingOrder="1"/>
    </xf>
    <xf numFmtId="0" fontId="16" fillId="4" borderId="3" xfId="7" applyNumberFormat="1" applyFont="1" applyFill="1" applyBorder="1" applyAlignment="1">
      <alignment vertical="center" wrapText="1" readingOrder="1"/>
    </xf>
    <xf numFmtId="0" fontId="16" fillId="0" borderId="17" xfId="7" applyNumberFormat="1" applyFont="1" applyBorder="1" applyAlignment="1">
      <alignment vertical="center" textRotation="180" wrapText="1" readingOrder="1"/>
    </xf>
    <xf numFmtId="0" fontId="16" fillId="4" borderId="6" xfId="7" applyNumberFormat="1" applyFont="1" applyFill="1" applyBorder="1" applyAlignment="1">
      <alignment vertical="center" wrapText="1" readingOrder="1"/>
    </xf>
    <xf numFmtId="0" fontId="16" fillId="4" borderId="0" xfId="7" applyNumberFormat="1" applyFont="1" applyFill="1" applyBorder="1" applyAlignment="1">
      <alignment vertical="center" wrapText="1" readingOrder="1"/>
    </xf>
    <xf numFmtId="0" fontId="16" fillId="4" borderId="4" xfId="7" applyNumberFormat="1" applyFont="1" applyFill="1" applyBorder="1" applyAlignment="1">
      <alignment vertical="center" wrapText="1" readingOrder="1"/>
    </xf>
    <xf numFmtId="0" fontId="16" fillId="4" borderId="7" xfId="7" applyNumberFormat="1" applyFont="1" applyFill="1" applyBorder="1" applyAlignment="1">
      <alignment vertical="center" wrapText="1" readingOrder="1"/>
    </xf>
    <xf numFmtId="0" fontId="16" fillId="4" borderId="1" xfId="7" applyNumberFormat="1" applyFont="1" applyFill="1" applyBorder="1" applyAlignment="1">
      <alignment vertical="center" wrapText="1" readingOrder="1"/>
    </xf>
    <xf numFmtId="0" fontId="16" fillId="4" borderId="8" xfId="7" applyNumberFormat="1" applyFont="1" applyFill="1" applyBorder="1" applyAlignment="1">
      <alignment vertical="center" wrapText="1" readingOrder="1"/>
    </xf>
    <xf numFmtId="0" fontId="16" fillId="0" borderId="9" xfId="7" applyNumberFormat="1" applyFont="1" applyBorder="1" applyAlignment="1">
      <alignment vertical="center" textRotation="180" wrapText="1" readingOrder="1"/>
    </xf>
    <xf numFmtId="0" fontId="5" fillId="4" borderId="9" xfId="0" applyNumberFormat="1" applyFont="1" applyFill="1" applyBorder="1" applyAlignment="1">
      <alignment vertical="center" readingOrder="1"/>
    </xf>
    <xf numFmtId="0" fontId="15" fillId="3" borderId="185" xfId="0" applyNumberFormat="1" applyFont="1" applyFill="1" applyBorder="1" applyAlignment="1">
      <alignment vertical="center" readingOrder="1"/>
    </xf>
    <xf numFmtId="2" fontId="8" fillId="4" borderId="25" xfId="2" applyNumberFormat="1" applyFont="1" applyFill="1" applyBorder="1" applyAlignment="1">
      <alignment vertical="center" readingOrder="1"/>
    </xf>
    <xf numFmtId="2" fontId="8" fillId="4" borderId="26" xfId="2" applyNumberFormat="1" applyFont="1" applyFill="1" applyBorder="1" applyAlignment="1">
      <alignment vertical="center" readingOrder="1"/>
    </xf>
    <xf numFmtId="0" fontId="16" fillId="4" borderId="9" xfId="7" applyNumberFormat="1" applyFont="1" applyFill="1" applyBorder="1" applyAlignment="1">
      <alignment vertical="center" wrapText="1" readingOrder="1"/>
    </xf>
    <xf numFmtId="0" fontId="5" fillId="4" borderId="12" xfId="2" applyFont="1" applyFill="1" applyBorder="1" applyAlignment="1">
      <alignment vertical="center" readingOrder="1"/>
    </xf>
    <xf numFmtId="0" fontId="16" fillId="4" borderId="12" xfId="7" applyFont="1" applyFill="1" applyBorder="1" applyAlignment="1">
      <alignment vertical="center" readingOrder="1"/>
    </xf>
    <xf numFmtId="0" fontId="19" fillId="0" borderId="0" xfId="7" applyFont="1" applyFill="1" applyBorder="1" applyAlignment="1">
      <alignment vertical="center" readingOrder="1"/>
    </xf>
    <xf numFmtId="2" fontId="9" fillId="0" borderId="1" xfId="2" applyNumberFormat="1" applyFont="1" applyFill="1" applyBorder="1" applyAlignment="1">
      <alignment vertical="center" readingOrder="1"/>
    </xf>
    <xf numFmtId="0" fontId="15" fillId="3" borderId="17" xfId="0" applyFont="1" applyFill="1" applyBorder="1" applyAlignment="1">
      <alignment vertical="center" wrapText="1" readingOrder="1"/>
    </xf>
    <xf numFmtId="0" fontId="15" fillId="3" borderId="14" xfId="0" applyFont="1" applyFill="1" applyBorder="1" applyAlignment="1">
      <alignment vertical="center" wrapText="1" readingOrder="1"/>
    </xf>
    <xf numFmtId="0" fontId="14" fillId="2" borderId="0" xfId="2" applyFont="1" applyFill="1" applyBorder="1" applyAlignment="1">
      <alignment vertical="center" readingOrder="1"/>
    </xf>
    <xf numFmtId="2" fontId="8" fillId="3" borderId="85" xfId="2" applyNumberFormat="1" applyFont="1" applyFill="1" applyBorder="1" applyAlignment="1">
      <alignment vertical="center" readingOrder="1"/>
    </xf>
    <xf numFmtId="0" fontId="13" fillId="10" borderId="122" xfId="0" applyFont="1" applyFill="1" applyBorder="1" applyAlignment="1">
      <alignment vertical="center" wrapText="1" readingOrder="1"/>
    </xf>
    <xf numFmtId="0" fontId="13" fillId="10" borderId="97" xfId="0" applyFont="1" applyFill="1" applyBorder="1" applyAlignment="1">
      <alignment vertical="center" wrapText="1" readingOrder="1"/>
    </xf>
    <xf numFmtId="0" fontId="5" fillId="8" borderId="96" xfId="0" applyNumberFormat="1" applyFont="1" applyFill="1" applyBorder="1" applyAlignment="1">
      <alignment vertical="center" readingOrder="1"/>
    </xf>
    <xf numFmtId="0" fontId="16" fillId="0" borderId="96" xfId="7" applyFont="1" applyBorder="1" applyAlignment="1">
      <alignment vertical="center" wrapText="1" readingOrder="1"/>
    </xf>
    <xf numFmtId="0" fontId="16" fillId="0" borderId="122" xfId="7" applyFont="1" applyBorder="1" applyAlignment="1">
      <alignment vertical="center" wrapText="1" readingOrder="1"/>
    </xf>
    <xf numFmtId="0" fontId="16" fillId="0" borderId="120" xfId="7" applyFont="1" applyBorder="1" applyAlignment="1">
      <alignment vertical="center" wrapText="1" readingOrder="1"/>
    </xf>
    <xf numFmtId="0" fontId="5" fillId="8" borderId="234" xfId="0" applyNumberFormat="1" applyFont="1" applyFill="1" applyBorder="1" applyAlignment="1">
      <alignment vertical="center" readingOrder="1"/>
    </xf>
    <xf numFmtId="0" fontId="5" fillId="0" borderId="122" xfId="0" applyFont="1" applyBorder="1" applyAlignment="1">
      <alignment vertical="center" readingOrder="1"/>
    </xf>
    <xf numFmtId="0" fontId="5" fillId="4" borderId="96" xfId="2" applyFont="1" applyFill="1" applyBorder="1" applyAlignment="1">
      <alignment vertical="center" readingOrder="1"/>
    </xf>
    <xf numFmtId="0" fontId="5" fillId="4" borderId="122" xfId="2" applyFont="1" applyFill="1" applyBorder="1" applyAlignment="1">
      <alignment vertical="center" readingOrder="1"/>
    </xf>
    <xf numFmtId="0" fontId="16" fillId="4" borderId="122" xfId="7" applyFont="1" applyFill="1" applyBorder="1" applyAlignment="1">
      <alignment vertical="center" readingOrder="1"/>
    </xf>
    <xf numFmtId="0" fontId="16" fillId="4" borderId="120" xfId="7" applyFont="1" applyFill="1" applyBorder="1" applyAlignment="1">
      <alignment vertical="center" readingOrder="1"/>
    </xf>
    <xf numFmtId="0" fontId="16" fillId="0" borderId="10" xfId="7" applyFont="1" applyBorder="1" applyAlignment="1">
      <alignment vertical="center" wrapText="1" readingOrder="1"/>
    </xf>
    <xf numFmtId="0" fontId="16" fillId="0" borderId="12" xfId="7" applyFont="1" applyBorder="1" applyAlignment="1">
      <alignment vertical="center" wrapText="1" readingOrder="1"/>
    </xf>
    <xf numFmtId="0" fontId="16" fillId="0" borderId="94" xfId="7" applyFont="1" applyBorder="1" applyAlignment="1">
      <alignment vertical="center" wrapText="1" readingOrder="1"/>
    </xf>
    <xf numFmtId="0" fontId="5" fillId="0" borderId="12" xfId="0" applyFont="1" applyBorder="1" applyAlignment="1">
      <alignment vertical="center" readingOrder="1"/>
    </xf>
    <xf numFmtId="0" fontId="5" fillId="4" borderId="10" xfId="2" applyFont="1" applyFill="1" applyBorder="1" applyAlignment="1">
      <alignment vertical="center" readingOrder="1"/>
    </xf>
    <xf numFmtId="0" fontId="16" fillId="4" borderId="94" xfId="7" applyFont="1" applyFill="1" applyBorder="1" applyAlignment="1">
      <alignment vertical="center" readingOrder="1"/>
    </xf>
    <xf numFmtId="0" fontId="5" fillId="8" borderId="95" xfId="0" applyNumberFormat="1" applyFont="1" applyFill="1" applyBorder="1" applyAlignment="1">
      <alignment vertical="center" readingOrder="1"/>
    </xf>
    <xf numFmtId="2" fontId="8" fillId="0" borderId="12" xfId="2" applyNumberFormat="1" applyFont="1" applyFill="1" applyBorder="1" applyAlignment="1">
      <alignment vertical="center" readingOrder="1"/>
    </xf>
    <xf numFmtId="0" fontId="5" fillId="0" borderId="97" xfId="0" applyFont="1" applyBorder="1" applyAlignment="1">
      <alignment vertical="center" readingOrder="1"/>
    </xf>
    <xf numFmtId="0" fontId="5" fillId="0" borderId="10" xfId="0" applyFont="1" applyBorder="1" applyAlignment="1">
      <alignment vertical="center" readingOrder="1"/>
    </xf>
    <xf numFmtId="0" fontId="5" fillId="0" borderId="11" xfId="0" applyFont="1" applyBorder="1" applyAlignment="1">
      <alignment vertical="center" readingOrder="1"/>
    </xf>
    <xf numFmtId="2" fontId="8" fillId="3" borderId="90" xfId="2" applyNumberFormat="1" applyFont="1" applyFill="1" applyBorder="1" applyAlignment="1">
      <alignment vertical="center" readingOrder="1"/>
    </xf>
    <xf numFmtId="2" fontId="8" fillId="3" borderId="99" xfId="2" applyNumberFormat="1" applyFont="1" applyFill="1" applyBorder="1" applyAlignment="1">
      <alignment vertical="center" readingOrder="1"/>
    </xf>
    <xf numFmtId="0" fontId="13" fillId="0" borderId="3" xfId="0" applyFont="1" applyFill="1" applyBorder="1" applyAlignment="1">
      <alignment vertical="center" wrapText="1" readingOrder="1"/>
    </xf>
    <xf numFmtId="2" fontId="8" fillId="3" borderId="114" xfId="2" applyNumberFormat="1" applyFont="1" applyFill="1" applyBorder="1" applyAlignment="1">
      <alignment vertical="center" readingOrder="1"/>
    </xf>
    <xf numFmtId="2" fontId="8" fillId="3" borderId="115" xfId="2" applyNumberFormat="1" applyFont="1" applyFill="1" applyBorder="1" applyAlignment="1">
      <alignment vertical="center" readingOrder="1"/>
    </xf>
    <xf numFmtId="2" fontId="8" fillId="0" borderId="2" xfId="2" applyNumberFormat="1" applyFont="1" applyFill="1" applyBorder="1" applyAlignment="1">
      <alignment vertical="center" wrapText="1" readingOrder="1"/>
    </xf>
    <xf numFmtId="0" fontId="13" fillId="0" borderId="8" xfId="0" applyFont="1" applyFill="1" applyBorder="1" applyAlignment="1">
      <alignment vertical="center" wrapText="1" readingOrder="1"/>
    </xf>
    <xf numFmtId="2" fontId="8" fillId="0" borderId="1" xfId="2" applyNumberFormat="1" applyFont="1" applyFill="1" applyBorder="1" applyAlignment="1">
      <alignment vertical="center" wrapText="1" readingOrder="1"/>
    </xf>
    <xf numFmtId="2" fontId="9" fillId="0" borderId="12" xfId="2" applyNumberFormat="1" applyFont="1" applyFill="1" applyBorder="1" applyAlignment="1">
      <alignment vertical="center" readingOrder="1"/>
    </xf>
    <xf numFmtId="0" fontId="13" fillId="0" borderId="24" xfId="0" applyFont="1" applyFill="1" applyBorder="1" applyAlignment="1">
      <alignment vertical="center" wrapText="1" readingOrder="1"/>
    </xf>
    <xf numFmtId="0" fontId="16" fillId="0" borderId="13" xfId="7" applyFont="1" applyBorder="1" applyAlignment="1">
      <alignment vertical="center" readingOrder="1"/>
    </xf>
    <xf numFmtId="0" fontId="5" fillId="4" borderId="13" xfId="0" applyFont="1" applyFill="1" applyBorder="1" applyAlignment="1">
      <alignment vertical="center" wrapText="1" readingOrder="1"/>
    </xf>
    <xf numFmtId="0" fontId="5" fillId="4" borderId="5" xfId="0" applyFont="1" applyFill="1" applyBorder="1" applyAlignment="1">
      <alignment vertical="center" wrapText="1" readingOrder="1"/>
    </xf>
    <xf numFmtId="0" fontId="16" fillId="0" borderId="14" xfId="7" applyFont="1" applyBorder="1" applyAlignment="1">
      <alignment vertical="center" readingOrder="1"/>
    </xf>
    <xf numFmtId="0" fontId="5" fillId="4" borderId="14" xfId="0" applyFont="1" applyFill="1" applyBorder="1" applyAlignment="1">
      <alignment vertical="center" wrapText="1" readingOrder="1"/>
    </xf>
    <xf numFmtId="0" fontId="5" fillId="4" borderId="7" xfId="0" applyFont="1" applyFill="1" applyBorder="1" applyAlignment="1">
      <alignment vertical="center" wrapText="1" readingOrder="1"/>
    </xf>
    <xf numFmtId="0" fontId="16" fillId="0" borderId="9" xfId="7" applyFont="1" applyBorder="1" applyAlignment="1">
      <alignment vertical="center" readingOrder="1"/>
    </xf>
    <xf numFmtId="0" fontId="5" fillId="4" borderId="9" xfId="0" applyFont="1" applyFill="1" applyBorder="1" applyAlignment="1">
      <alignment vertical="center" wrapText="1" readingOrder="1"/>
    </xf>
    <xf numFmtId="0" fontId="15" fillId="3" borderId="213" xfId="0" applyFont="1" applyFill="1" applyBorder="1" applyAlignment="1">
      <alignment vertical="center" readingOrder="1"/>
    </xf>
    <xf numFmtId="0" fontId="15" fillId="3" borderId="1" xfId="0" applyFont="1" applyFill="1" applyBorder="1" applyAlignment="1">
      <alignment vertical="center" readingOrder="1"/>
    </xf>
    <xf numFmtId="0" fontId="15" fillId="3" borderId="8" xfId="0" applyFont="1" applyFill="1" applyBorder="1" applyAlignment="1">
      <alignment vertical="center" readingOrder="1"/>
    </xf>
    <xf numFmtId="0" fontId="13" fillId="4" borderId="5" xfId="0" applyFont="1" applyFill="1" applyBorder="1" applyAlignment="1">
      <alignment vertical="center" wrapText="1" readingOrder="1"/>
    </xf>
    <xf numFmtId="0" fontId="13" fillId="4" borderId="2" xfId="0" applyFont="1" applyFill="1" applyBorder="1" applyAlignment="1">
      <alignment vertical="center" wrapText="1" readingOrder="1"/>
    </xf>
    <xf numFmtId="0" fontId="5" fillId="4" borderId="10" xfId="0" applyFont="1" applyFill="1" applyBorder="1" applyAlignment="1">
      <alignment vertical="center" wrapText="1" readingOrder="1"/>
    </xf>
    <xf numFmtId="2" fontId="14" fillId="0" borderId="24" xfId="0" applyNumberFormat="1" applyFont="1" applyFill="1" applyBorder="1" applyAlignment="1">
      <alignment vertical="center" readingOrder="1"/>
    </xf>
    <xf numFmtId="0" fontId="13" fillId="4" borderId="7" xfId="0" applyFont="1" applyFill="1" applyBorder="1" applyAlignment="1">
      <alignment vertical="center" wrapText="1" readingOrder="1"/>
    </xf>
    <xf numFmtId="0" fontId="13" fillId="4" borderId="1" xfId="0" applyFont="1" applyFill="1" applyBorder="1" applyAlignment="1">
      <alignment vertical="center" wrapText="1" readingOrder="1"/>
    </xf>
    <xf numFmtId="0" fontId="16" fillId="4" borderId="6" xfId="7" applyFont="1" applyFill="1" applyBorder="1" applyAlignment="1">
      <alignment vertical="center" readingOrder="1"/>
    </xf>
    <xf numFmtId="0" fontId="16" fillId="4" borderId="0" xfId="7" applyFont="1" applyFill="1" applyBorder="1" applyAlignment="1">
      <alignment vertical="center" readingOrder="1"/>
    </xf>
    <xf numFmtId="0" fontId="16" fillId="4" borderId="7" xfId="7" applyFont="1" applyFill="1" applyBorder="1" applyAlignment="1">
      <alignment vertical="center" readingOrder="1"/>
    </xf>
    <xf numFmtId="0" fontId="16" fillId="4" borderId="1" xfId="7" applyFont="1" applyFill="1" applyBorder="1" applyAlignment="1">
      <alignment vertical="center" readingOrder="1"/>
    </xf>
    <xf numFmtId="0" fontId="13" fillId="0" borderId="6" xfId="2" applyFont="1" applyFill="1" applyBorder="1" applyAlignment="1">
      <alignment vertical="center" wrapText="1" readingOrder="1"/>
    </xf>
    <xf numFmtId="0" fontId="5" fillId="0" borderId="0" xfId="0" applyFont="1" applyFill="1" applyBorder="1" applyAlignment="1">
      <alignment vertical="center" wrapText="1" readingOrder="1"/>
    </xf>
    <xf numFmtId="0" fontId="16" fillId="0" borderId="6" xfId="7" applyNumberFormat="1" applyFont="1" applyFill="1" applyBorder="1" applyAlignment="1">
      <alignment vertical="center" readingOrder="1"/>
    </xf>
    <xf numFmtId="0" fontId="5" fillId="0" borderId="6" xfId="2" applyFont="1" applyFill="1" applyBorder="1" applyAlignment="1">
      <alignment vertical="center" wrapText="1" readingOrder="1"/>
    </xf>
    <xf numFmtId="49" fontId="5" fillId="0" borderId="0" xfId="0" applyNumberFormat="1" applyFont="1" applyFill="1" applyBorder="1" applyAlignment="1">
      <alignment vertical="center" wrapText="1" readingOrder="1"/>
    </xf>
    <xf numFmtId="0" fontId="13" fillId="0" borderId="6" xfId="0" applyFont="1" applyFill="1" applyBorder="1" applyAlignment="1">
      <alignment vertical="center" wrapText="1" readingOrder="1"/>
    </xf>
    <xf numFmtId="0" fontId="5" fillId="8" borderId="9" xfId="0" applyNumberFormat="1" applyFont="1" applyFill="1" applyBorder="1" applyAlignment="1">
      <alignment vertical="center" wrapText="1" readingOrder="1"/>
    </xf>
    <xf numFmtId="2" fontId="5" fillId="0" borderId="6" xfId="0" applyNumberFormat="1" applyFont="1" applyFill="1" applyBorder="1" applyAlignment="1">
      <alignment vertical="center" wrapText="1" readingOrder="1"/>
    </xf>
    <xf numFmtId="2" fontId="5" fillId="0" borderId="0" xfId="0" applyNumberFormat="1" applyFont="1" applyFill="1" applyBorder="1" applyAlignment="1">
      <alignment vertical="center" wrapText="1" readingOrder="1"/>
    </xf>
    <xf numFmtId="2" fontId="13" fillId="0" borderId="0" xfId="0" applyNumberFormat="1" applyFont="1" applyFill="1" applyBorder="1" applyAlignment="1">
      <alignment vertical="center" wrapText="1" readingOrder="1"/>
    </xf>
    <xf numFmtId="0" fontId="16" fillId="0" borderId="4" xfId="7" applyNumberFormat="1" applyFont="1" applyFill="1" applyBorder="1" applyAlignment="1">
      <alignment vertical="center" readingOrder="1"/>
    </xf>
    <xf numFmtId="0" fontId="16" fillId="4" borderId="5" xfId="7" applyFont="1" applyFill="1" applyBorder="1" applyAlignment="1">
      <alignment vertical="center" readingOrder="1"/>
    </xf>
    <xf numFmtId="0" fontId="16" fillId="4" borderId="2" xfId="7" applyFont="1" applyFill="1" applyBorder="1" applyAlignment="1">
      <alignment vertical="center" readingOrder="1"/>
    </xf>
    <xf numFmtId="0" fontId="16" fillId="4" borderId="4" xfId="7" applyFont="1" applyFill="1" applyBorder="1" applyAlignment="1">
      <alignment vertical="center" readingOrder="1"/>
    </xf>
    <xf numFmtId="0" fontId="16" fillId="0" borderId="7" xfId="7" applyNumberFormat="1" applyFont="1" applyFill="1" applyBorder="1" applyAlignment="1">
      <alignment vertical="center" readingOrder="1"/>
    </xf>
    <xf numFmtId="0" fontId="5" fillId="0" borderId="7" xfId="2" applyFont="1" applyFill="1" applyBorder="1" applyAlignment="1">
      <alignment vertical="center" wrapText="1" readingOrder="1"/>
    </xf>
    <xf numFmtId="49" fontId="5" fillId="0" borderId="1" xfId="0" applyNumberFormat="1" applyFont="1" applyFill="1" applyBorder="1" applyAlignment="1">
      <alignment vertical="center" wrapText="1" readingOrder="1"/>
    </xf>
    <xf numFmtId="0" fontId="5" fillId="0" borderId="1" xfId="0" applyFont="1" applyFill="1" applyBorder="1" applyAlignment="1">
      <alignment vertical="center" wrapText="1" readingOrder="1"/>
    </xf>
    <xf numFmtId="0" fontId="16" fillId="4" borderId="8" xfId="7" applyFont="1" applyFill="1" applyBorder="1" applyAlignment="1">
      <alignment vertical="center" readingOrder="1"/>
    </xf>
    <xf numFmtId="0" fontId="16" fillId="3" borderId="2" xfId="7" applyNumberFormat="1" applyFont="1" applyFill="1" applyBorder="1" applyAlignment="1">
      <alignment vertical="center" wrapText="1" readingOrder="1"/>
    </xf>
    <xf numFmtId="0" fontId="5" fillId="3" borderId="2" xfId="0" applyNumberFormat="1" applyFont="1" applyFill="1" applyBorder="1" applyAlignment="1">
      <alignment vertical="center" readingOrder="1"/>
    </xf>
    <xf numFmtId="0" fontId="16" fillId="3" borderId="3" xfId="7" applyNumberFormat="1" applyFont="1" applyFill="1" applyBorder="1" applyAlignment="1">
      <alignment vertical="center" wrapText="1" readingOrder="1"/>
    </xf>
    <xf numFmtId="0" fontId="5" fillId="3" borderId="1" xfId="0" applyNumberFormat="1" applyFont="1" applyFill="1" applyBorder="1" applyAlignment="1">
      <alignment vertical="center" readingOrder="1"/>
    </xf>
    <xf numFmtId="0" fontId="16" fillId="0" borderId="145" xfId="7" applyFont="1" applyBorder="1" applyAlignment="1">
      <alignment vertical="center" readingOrder="1"/>
    </xf>
    <xf numFmtId="0" fontId="13" fillId="3" borderId="0" xfId="2" applyFont="1" applyFill="1" applyBorder="1" applyAlignment="1">
      <alignment vertical="center" wrapText="1" readingOrder="1"/>
    </xf>
    <xf numFmtId="0" fontId="5" fillId="3" borderId="0" xfId="0" applyNumberFormat="1" applyFont="1" applyFill="1" applyBorder="1" applyAlignment="1">
      <alignment vertical="center" readingOrder="1"/>
    </xf>
    <xf numFmtId="0" fontId="16" fillId="3" borderId="0" xfId="7" applyNumberFormat="1" applyFont="1" applyFill="1" applyBorder="1" applyAlignment="1">
      <alignment vertical="center" readingOrder="1"/>
    </xf>
    <xf numFmtId="2" fontId="8" fillId="3" borderId="5" xfId="0" applyNumberFormat="1" applyFont="1" applyFill="1" applyBorder="1" applyAlignment="1">
      <alignment vertical="center" readingOrder="1"/>
    </xf>
    <xf numFmtId="2" fontId="8" fillId="3" borderId="2" xfId="0" applyNumberFormat="1" applyFont="1" applyFill="1" applyBorder="1" applyAlignment="1">
      <alignment vertical="center" readingOrder="1"/>
    </xf>
    <xf numFmtId="2" fontId="8" fillId="3" borderId="4" xfId="0" applyNumberFormat="1" applyFont="1" applyFill="1" applyBorder="1" applyAlignment="1">
      <alignment vertical="center" readingOrder="1"/>
    </xf>
    <xf numFmtId="2" fontId="5" fillId="0" borderId="6" xfId="0" applyNumberFormat="1" applyFont="1" applyFill="1" applyBorder="1" applyAlignment="1">
      <alignment vertical="center" readingOrder="1"/>
    </xf>
    <xf numFmtId="0" fontId="5" fillId="0" borderId="125" xfId="2" applyFont="1" applyFill="1" applyBorder="1" applyAlignment="1">
      <alignment vertical="center" wrapText="1" readingOrder="1"/>
    </xf>
    <xf numFmtId="0" fontId="5" fillId="8" borderId="7" xfId="0" applyNumberFormat="1" applyFont="1" applyFill="1" applyBorder="1" applyAlignment="1">
      <alignment vertical="center" readingOrder="1"/>
    </xf>
    <xf numFmtId="0" fontId="16" fillId="0" borderId="3" xfId="7" applyFont="1" applyBorder="1" applyAlignment="1">
      <alignment vertical="center" wrapText="1" readingOrder="1"/>
    </xf>
    <xf numFmtId="0" fontId="5" fillId="8" borderId="10" xfId="0" applyNumberFormat="1" applyFont="1" applyFill="1" applyBorder="1" applyAlignment="1">
      <alignment vertical="center" readingOrder="1"/>
    </xf>
    <xf numFmtId="2" fontId="5" fillId="0" borderId="0" xfId="0" applyNumberFormat="1" applyFont="1" applyFill="1" applyBorder="1" applyAlignment="1">
      <alignment vertical="center" readingOrder="1"/>
    </xf>
    <xf numFmtId="0" fontId="16" fillId="0" borderId="17" xfId="7" applyFont="1" applyFill="1" applyBorder="1" applyAlignment="1">
      <alignment vertical="center" readingOrder="1"/>
    </xf>
    <xf numFmtId="2" fontId="15" fillId="0" borderId="0" xfId="2" applyNumberFormat="1" applyFont="1" applyFill="1" applyBorder="1" applyAlignment="1">
      <alignment vertical="center" wrapText="1" readingOrder="1"/>
    </xf>
    <xf numFmtId="0" fontId="5" fillId="0" borderId="0" xfId="7" applyFont="1" applyFill="1" applyBorder="1" applyAlignment="1">
      <alignment vertical="center" readingOrder="1"/>
    </xf>
    <xf numFmtId="0" fontId="5" fillId="0" borderId="0" xfId="7" applyNumberFormat="1" applyFont="1" applyFill="1" applyBorder="1" applyAlignment="1">
      <alignment vertical="center" wrapText="1" readingOrder="1"/>
    </xf>
    <xf numFmtId="0" fontId="5" fillId="0" borderId="0" xfId="7" applyNumberFormat="1" applyFont="1" applyFill="1" applyBorder="1" applyAlignment="1">
      <alignment vertical="center" textRotation="180" readingOrder="1"/>
    </xf>
    <xf numFmtId="0" fontId="5" fillId="4" borderId="0" xfId="0" applyNumberFormat="1" applyFont="1" applyFill="1" applyBorder="1" applyAlignment="1">
      <alignment vertical="center" readingOrder="1"/>
    </xf>
    <xf numFmtId="0" fontId="5" fillId="0" borderId="0" xfId="7" applyNumberFormat="1" applyFont="1" applyFill="1" applyBorder="1" applyAlignment="1">
      <alignment vertical="center" readingOrder="1"/>
    </xf>
    <xf numFmtId="2" fontId="8" fillId="3" borderId="121" xfId="0" applyNumberFormat="1" applyFont="1" applyFill="1" applyBorder="1" applyAlignment="1">
      <alignment vertical="center" readingOrder="1"/>
    </xf>
    <xf numFmtId="0" fontId="15" fillId="3" borderId="107" xfId="0" applyNumberFormat="1" applyFont="1" applyFill="1" applyBorder="1" applyAlignment="1">
      <alignment vertical="center" readingOrder="1"/>
    </xf>
    <xf numFmtId="0" fontId="15" fillId="3" borderId="88" xfId="0" applyNumberFormat="1" applyFont="1" applyFill="1" applyBorder="1" applyAlignment="1">
      <alignment vertical="center" readingOrder="1"/>
    </xf>
    <xf numFmtId="0" fontId="15" fillId="3" borderId="84" xfId="0" applyNumberFormat="1" applyFont="1" applyFill="1" applyBorder="1" applyAlignment="1">
      <alignment vertical="center" readingOrder="1"/>
    </xf>
    <xf numFmtId="0" fontId="15" fillId="3" borderId="86" xfId="0" applyNumberFormat="1" applyFont="1" applyFill="1" applyBorder="1" applyAlignment="1">
      <alignment vertical="center" readingOrder="1"/>
    </xf>
    <xf numFmtId="2" fontId="5" fillId="0" borderId="130" xfId="0" applyNumberFormat="1" applyFont="1" applyFill="1" applyBorder="1" applyAlignment="1">
      <alignment vertical="center" readingOrder="1"/>
    </xf>
    <xf numFmtId="2" fontId="5" fillId="0" borderId="2" xfId="0" applyNumberFormat="1" applyFont="1" applyFill="1" applyBorder="1" applyAlignment="1">
      <alignment vertical="center" readingOrder="1"/>
    </xf>
    <xf numFmtId="0" fontId="15" fillId="3" borderId="6" xfId="0" applyFont="1" applyFill="1" applyBorder="1" applyAlignment="1">
      <alignment vertical="center" wrapText="1" readingOrder="1"/>
    </xf>
    <xf numFmtId="0" fontId="15" fillId="3" borderId="0" xfId="0" applyFont="1" applyFill="1" applyBorder="1" applyAlignment="1">
      <alignment vertical="center" wrapText="1" readingOrder="1"/>
    </xf>
    <xf numFmtId="0" fontId="15" fillId="3" borderId="4" xfId="0" applyFont="1" applyFill="1" applyBorder="1" applyAlignment="1">
      <alignment vertical="center" wrapText="1" readingOrder="1"/>
    </xf>
    <xf numFmtId="0" fontId="13" fillId="0" borderId="1" xfId="2" applyFont="1" applyBorder="1" applyAlignment="1">
      <alignment vertical="center" readingOrder="1"/>
    </xf>
    <xf numFmtId="0" fontId="5" fillId="7" borderId="82" xfId="0" applyNumberFormat="1" applyFont="1" applyFill="1" applyBorder="1" applyAlignment="1">
      <alignment vertical="center" readingOrder="1"/>
    </xf>
    <xf numFmtId="0" fontId="5" fillId="7" borderId="6" xfId="0" applyNumberFormat="1" applyFont="1" applyFill="1" applyBorder="1" applyAlignment="1">
      <alignment vertical="center" readingOrder="1"/>
    </xf>
    <xf numFmtId="0" fontId="5" fillId="7" borderId="0" xfId="0" applyNumberFormat="1" applyFont="1" applyFill="1" applyBorder="1" applyAlignment="1">
      <alignment vertical="center" readingOrder="1"/>
    </xf>
    <xf numFmtId="2" fontId="8" fillId="3" borderId="114" xfId="0" applyNumberFormat="1" applyFont="1" applyFill="1" applyBorder="1" applyAlignment="1">
      <alignment vertical="center" readingOrder="1"/>
    </xf>
    <xf numFmtId="2" fontId="8" fillId="3" borderId="115" xfId="0" applyNumberFormat="1" applyFont="1" applyFill="1" applyBorder="1" applyAlignment="1">
      <alignment vertical="center" readingOrder="1"/>
    </xf>
    <xf numFmtId="0" fontId="15" fillId="0" borderId="140" xfId="2" applyFont="1" applyFill="1" applyBorder="1" applyAlignment="1">
      <alignment vertical="center" readingOrder="1"/>
    </xf>
    <xf numFmtId="0" fontId="14" fillId="0" borderId="140" xfId="2" applyFont="1" applyFill="1" applyBorder="1" applyAlignment="1">
      <alignment vertical="center" readingOrder="1"/>
    </xf>
    <xf numFmtId="0" fontId="15" fillId="0" borderId="140" xfId="0" applyFont="1" applyFill="1" applyBorder="1" applyAlignment="1">
      <alignment vertical="center" wrapText="1" readingOrder="1"/>
    </xf>
    <xf numFmtId="0" fontId="5" fillId="0" borderId="140" xfId="0" applyNumberFormat="1" applyFont="1" applyFill="1" applyBorder="1" applyAlignment="1">
      <alignment vertical="center" readingOrder="1"/>
    </xf>
    <xf numFmtId="2" fontId="14" fillId="0" borderId="140" xfId="2" applyNumberFormat="1" applyFont="1" applyFill="1" applyBorder="1" applyAlignment="1">
      <alignment vertical="center" readingOrder="1"/>
    </xf>
    <xf numFmtId="0" fontId="15" fillId="3" borderId="96" xfId="0" applyNumberFormat="1" applyFont="1" applyFill="1" applyBorder="1" applyAlignment="1">
      <alignment vertical="center" readingOrder="1"/>
    </xf>
    <xf numFmtId="0" fontId="15" fillId="3" borderId="97" xfId="0" applyNumberFormat="1" applyFont="1" applyFill="1" applyBorder="1" applyAlignment="1">
      <alignment vertical="center" readingOrder="1"/>
    </xf>
    <xf numFmtId="2" fontId="5" fillId="0" borderId="1" xfId="0" applyNumberFormat="1" applyFont="1" applyFill="1" applyBorder="1" applyAlignment="1">
      <alignment vertical="center" readingOrder="1"/>
    </xf>
    <xf numFmtId="2" fontId="14" fillId="0" borderId="1" xfId="2" applyNumberFormat="1" applyFont="1" applyFill="1" applyBorder="1" applyAlignment="1">
      <alignment vertical="center" readingOrder="1"/>
    </xf>
    <xf numFmtId="2" fontId="8" fillId="3" borderId="32" xfId="2" applyNumberFormat="1" applyFont="1" applyFill="1" applyBorder="1" applyAlignment="1">
      <alignment vertical="center" readingOrder="1"/>
    </xf>
    <xf numFmtId="2" fontId="8" fillId="3" borderId="210" xfId="2" applyNumberFormat="1" applyFont="1" applyFill="1" applyBorder="1" applyAlignment="1">
      <alignment vertical="center" readingOrder="1"/>
    </xf>
    <xf numFmtId="2" fontId="8" fillId="3" borderId="211" xfId="2" applyNumberFormat="1" applyFont="1" applyFill="1" applyBorder="1" applyAlignment="1">
      <alignment vertical="center" readingOrder="1"/>
    </xf>
    <xf numFmtId="2" fontId="8" fillId="3" borderId="212" xfId="2" applyNumberFormat="1" applyFont="1" applyFill="1" applyBorder="1" applyAlignment="1">
      <alignment vertical="center" readingOrder="1"/>
    </xf>
    <xf numFmtId="2" fontId="8" fillId="3" borderId="30" xfId="2" applyNumberFormat="1" applyFont="1" applyFill="1" applyBorder="1" applyAlignment="1">
      <alignment vertical="center" readingOrder="1"/>
    </xf>
    <xf numFmtId="0" fontId="13" fillId="10" borderId="32" xfId="0" applyFont="1" applyFill="1" applyBorder="1" applyAlignment="1">
      <alignment vertical="center" wrapText="1" readingOrder="1"/>
    </xf>
    <xf numFmtId="0" fontId="13" fillId="10" borderId="30" xfId="0" applyFont="1" applyFill="1" applyBorder="1" applyAlignment="1">
      <alignment vertical="center" wrapText="1" readingOrder="1"/>
    </xf>
    <xf numFmtId="0" fontId="13" fillId="10" borderId="95" xfId="0" applyFont="1" applyFill="1" applyBorder="1" applyAlignment="1">
      <alignment vertical="center" wrapText="1" readingOrder="1"/>
    </xf>
    <xf numFmtId="0" fontId="13" fillId="10" borderId="174" xfId="0" applyFont="1" applyFill="1" applyBorder="1" applyAlignment="1">
      <alignment vertical="center" wrapText="1" readingOrder="1"/>
    </xf>
    <xf numFmtId="0" fontId="13" fillId="10" borderId="180" xfId="0" applyFont="1" applyFill="1" applyBorder="1" applyAlignment="1">
      <alignment vertical="center" wrapText="1" readingOrder="1"/>
    </xf>
    <xf numFmtId="0" fontId="13" fillId="10" borderId="24" xfId="2" applyFont="1" applyFill="1" applyBorder="1" applyAlignment="1">
      <alignment vertical="center" wrapText="1" readingOrder="1"/>
    </xf>
    <xf numFmtId="0" fontId="13" fillId="10" borderId="24" xfId="0" applyFont="1" applyFill="1" applyBorder="1" applyAlignment="1">
      <alignment vertical="center" wrapText="1" readingOrder="1"/>
    </xf>
    <xf numFmtId="0" fontId="13" fillId="10" borderId="15" xfId="0" applyFont="1" applyFill="1" applyBorder="1" applyAlignment="1">
      <alignment vertical="center" wrapText="1" readingOrder="1"/>
    </xf>
    <xf numFmtId="0" fontId="13" fillId="10" borderId="170" xfId="0" applyFont="1" applyFill="1" applyBorder="1" applyAlignment="1">
      <alignment vertical="center" wrapText="1" readingOrder="1"/>
    </xf>
    <xf numFmtId="0" fontId="15" fillId="3" borderId="32" xfId="2" applyFont="1" applyFill="1" applyBorder="1" applyAlignment="1">
      <alignment vertical="center" wrapText="1" readingOrder="1"/>
    </xf>
    <xf numFmtId="0" fontId="15" fillId="3" borderId="30" xfId="2" applyFont="1" applyFill="1" applyBorder="1" applyAlignment="1">
      <alignment vertical="center" wrapText="1" readingOrder="1"/>
    </xf>
    <xf numFmtId="0" fontId="15" fillId="3" borderId="183" xfId="2" applyFont="1" applyFill="1" applyBorder="1" applyAlignment="1">
      <alignment vertical="center" wrapText="1" readingOrder="1"/>
    </xf>
    <xf numFmtId="0" fontId="15" fillId="3" borderId="26" xfId="2" applyFont="1" applyFill="1" applyBorder="1" applyAlignment="1">
      <alignment vertical="center" wrapText="1" readingOrder="1"/>
    </xf>
    <xf numFmtId="0" fontId="15" fillId="3" borderId="235" xfId="0" applyFont="1" applyFill="1" applyBorder="1" applyAlignment="1">
      <alignment vertical="center" readingOrder="1"/>
    </xf>
    <xf numFmtId="0" fontId="15" fillId="3" borderId="26" xfId="0" applyFont="1" applyFill="1" applyBorder="1" applyAlignment="1">
      <alignment vertical="center" readingOrder="1"/>
    </xf>
    <xf numFmtId="0" fontId="15" fillId="3" borderId="181" xfId="0" applyFont="1" applyFill="1" applyBorder="1" applyAlignment="1">
      <alignment vertical="center" readingOrder="1"/>
    </xf>
    <xf numFmtId="0" fontId="13" fillId="10" borderId="183" xfId="0" applyFont="1" applyFill="1" applyBorder="1" applyAlignment="1">
      <alignment vertical="center" wrapText="1" readingOrder="1"/>
    </xf>
    <xf numFmtId="0" fontId="13" fillId="10" borderId="26" xfId="0" applyFont="1" applyFill="1" applyBorder="1" applyAlignment="1">
      <alignment vertical="center" wrapText="1" readingOrder="1"/>
    </xf>
    <xf numFmtId="0" fontId="13" fillId="10" borderId="81" xfId="0" applyFont="1" applyFill="1" applyBorder="1" applyAlignment="1">
      <alignment vertical="center" wrapText="1" readingOrder="1"/>
    </xf>
    <xf numFmtId="0" fontId="5" fillId="10" borderId="183" xfId="0" applyFont="1" applyFill="1" applyBorder="1" applyAlignment="1">
      <alignment vertical="center" readingOrder="1"/>
    </xf>
    <xf numFmtId="0" fontId="5" fillId="10" borderId="26" xfId="0" applyFont="1" applyFill="1" applyBorder="1" applyAlignment="1">
      <alignment vertical="center" readingOrder="1"/>
    </xf>
    <xf numFmtId="0" fontId="5" fillId="10" borderId="236" xfId="0" applyFont="1" applyFill="1" applyBorder="1" applyAlignment="1">
      <alignment vertical="center" readingOrder="1"/>
    </xf>
    <xf numFmtId="0" fontId="13" fillId="10" borderId="26" xfId="0" applyFont="1" applyFill="1" applyBorder="1" applyAlignment="1">
      <alignment vertical="center" wrapText="1" readingOrder="1"/>
    </xf>
    <xf numFmtId="0" fontId="13" fillId="10" borderId="236" xfId="0" applyFont="1" applyFill="1" applyBorder="1" applyAlignment="1">
      <alignment vertical="center" wrapText="1" readingOrder="1"/>
    </xf>
    <xf numFmtId="0" fontId="13" fillId="10" borderId="184" xfId="0" applyFont="1" applyFill="1" applyBorder="1" applyAlignment="1">
      <alignment vertical="center" wrapText="1" readingOrder="1"/>
    </xf>
    <xf numFmtId="0" fontId="13" fillId="10" borderId="80" xfId="0" applyFont="1" applyFill="1" applyBorder="1" applyAlignment="1">
      <alignment vertical="center" wrapText="1" readingOrder="1"/>
    </xf>
    <xf numFmtId="0" fontId="13" fillId="10" borderId="207" xfId="0" applyFont="1" applyFill="1" applyBorder="1" applyAlignment="1">
      <alignment vertical="center" wrapText="1" readingOrder="1"/>
    </xf>
    <xf numFmtId="0" fontId="13" fillId="10" borderId="181" xfId="0" applyFont="1" applyFill="1" applyBorder="1" applyAlignment="1">
      <alignment vertical="center" wrapText="1" readingOrder="1"/>
    </xf>
    <xf numFmtId="0" fontId="13" fillId="0" borderId="177" xfId="2" applyFont="1" applyFill="1" applyBorder="1" applyAlignment="1">
      <alignment vertical="center" readingOrder="1"/>
    </xf>
    <xf numFmtId="0" fontId="5" fillId="8" borderId="81" xfId="0" applyNumberFormat="1" applyFont="1" applyFill="1" applyBorder="1" applyAlignment="1">
      <alignment vertical="center" readingOrder="1"/>
    </xf>
    <xf numFmtId="2" fontId="5" fillId="0" borderId="183" xfId="0" applyNumberFormat="1" applyFont="1" applyFill="1" applyBorder="1" applyAlignment="1">
      <alignment vertical="center" readingOrder="1"/>
    </xf>
    <xf numFmtId="2" fontId="8" fillId="0" borderId="26" xfId="0" applyNumberFormat="1" applyFont="1" applyFill="1" applyBorder="1" applyAlignment="1">
      <alignment vertical="center" readingOrder="1"/>
    </xf>
    <xf numFmtId="2" fontId="13" fillId="0" borderId="26" xfId="0" applyNumberFormat="1" applyFont="1" applyFill="1" applyBorder="1" applyAlignment="1">
      <alignment vertical="center" readingOrder="1"/>
    </xf>
    <xf numFmtId="2" fontId="8" fillId="3" borderId="15" xfId="0" applyNumberFormat="1" applyFont="1" applyFill="1" applyBorder="1" applyAlignment="1">
      <alignment vertical="center" readingOrder="1"/>
    </xf>
    <xf numFmtId="0" fontId="16" fillId="8" borderId="89" xfId="0" applyNumberFormat="1" applyFont="1" applyFill="1" applyBorder="1" applyAlignment="1">
      <alignment vertical="center" readingOrder="1"/>
    </xf>
    <xf numFmtId="2" fontId="16" fillId="4" borderId="196" xfId="0" applyNumberFormat="1" applyFont="1" applyFill="1" applyBorder="1" applyAlignment="1">
      <alignment vertical="center" readingOrder="1"/>
    </xf>
    <xf numFmtId="0" fontId="5" fillId="4" borderId="23" xfId="0" applyFont="1" applyFill="1" applyBorder="1" applyAlignment="1">
      <alignment vertical="center" readingOrder="1"/>
    </xf>
    <xf numFmtId="0" fontId="5" fillId="4" borderId="179" xfId="0" applyFont="1" applyFill="1" applyBorder="1" applyAlignment="1">
      <alignment vertical="center" readingOrder="1"/>
    </xf>
    <xf numFmtId="0" fontId="5" fillId="8" borderId="111" xfId="0" applyNumberFormat="1" applyFont="1" applyFill="1" applyBorder="1" applyAlignment="1">
      <alignment vertical="center" readingOrder="1"/>
    </xf>
    <xf numFmtId="0" fontId="16" fillId="0" borderId="23" xfId="7" applyFont="1" applyBorder="1" applyAlignment="1">
      <alignment vertical="center" wrapText="1" readingOrder="1"/>
    </xf>
    <xf numFmtId="2" fontId="16" fillId="4" borderId="23" xfId="0" applyNumberFormat="1" applyFont="1" applyFill="1" applyBorder="1" applyAlignment="1">
      <alignment vertical="center" readingOrder="1"/>
    </xf>
    <xf numFmtId="0" fontId="16" fillId="0" borderId="200" xfId="7" applyFont="1" applyBorder="1" applyAlignment="1">
      <alignment vertical="center" wrapText="1" readingOrder="1"/>
    </xf>
    <xf numFmtId="0" fontId="16" fillId="0" borderId="179" xfId="7" applyFont="1" applyBorder="1" applyAlignment="1">
      <alignment vertical="center" wrapText="1" readingOrder="1"/>
    </xf>
    <xf numFmtId="0" fontId="5" fillId="8" borderId="18" xfId="0" applyNumberFormat="1" applyFont="1" applyFill="1" applyBorder="1" applyAlignment="1">
      <alignment vertical="center" readingOrder="1"/>
    </xf>
    <xf numFmtId="2" fontId="16" fillId="0" borderId="23" xfId="0" applyNumberFormat="1" applyFont="1" applyFill="1" applyBorder="1" applyAlignment="1">
      <alignment vertical="center" readingOrder="1"/>
    </xf>
    <xf numFmtId="0" fontId="16" fillId="0" borderId="23" xfId="7" applyFont="1" applyFill="1" applyBorder="1" applyAlignment="1">
      <alignment vertical="center" readingOrder="1"/>
    </xf>
    <xf numFmtId="0" fontId="16" fillId="0" borderId="91" xfId="7" applyFont="1" applyFill="1" applyBorder="1" applyAlignment="1">
      <alignment vertical="center" readingOrder="1"/>
    </xf>
    <xf numFmtId="2" fontId="8" fillId="0" borderId="36" xfId="0" applyNumberFormat="1" applyFont="1" applyFill="1" applyBorder="1" applyAlignment="1">
      <alignment vertical="center" readingOrder="1"/>
    </xf>
    <xf numFmtId="0" fontId="16" fillId="0" borderId="36" xfId="7" applyFont="1" applyFill="1" applyBorder="1" applyAlignment="1">
      <alignment vertical="center" readingOrder="1"/>
    </xf>
    <xf numFmtId="0" fontId="19" fillId="0" borderId="36" xfId="7" applyFont="1" applyFill="1" applyBorder="1" applyAlignment="1">
      <alignment vertical="center" readingOrder="1"/>
    </xf>
    <xf numFmtId="0" fontId="16" fillId="4" borderId="196" xfId="7" applyFont="1" applyFill="1" applyBorder="1" applyAlignment="1">
      <alignment vertical="center" readingOrder="1"/>
    </xf>
    <xf numFmtId="0" fontId="16" fillId="4" borderId="23" xfId="7" applyFont="1" applyFill="1" applyBorder="1" applyAlignment="1">
      <alignment vertical="center" readingOrder="1"/>
    </xf>
    <xf numFmtId="0" fontId="16" fillId="0" borderId="200" xfId="7" applyFont="1" applyBorder="1" applyAlignment="1">
      <alignment vertical="center" readingOrder="1"/>
    </xf>
    <xf numFmtId="0" fontId="5" fillId="8" borderId="209" xfId="0" applyNumberFormat="1" applyFont="1" applyFill="1" applyBorder="1" applyAlignment="1">
      <alignment vertical="center" readingOrder="1"/>
    </xf>
    <xf numFmtId="0" fontId="16" fillId="8" borderId="170" xfId="0" applyNumberFormat="1" applyFont="1" applyFill="1" applyBorder="1" applyAlignment="1">
      <alignment vertical="center" readingOrder="1"/>
    </xf>
    <xf numFmtId="0" fontId="5" fillId="4" borderId="24" xfId="0" applyFont="1" applyFill="1" applyBorder="1" applyAlignment="1">
      <alignment vertical="center" readingOrder="1"/>
    </xf>
    <xf numFmtId="0" fontId="5" fillId="4" borderId="0" xfId="0" applyFont="1" applyFill="1" applyBorder="1" applyAlignment="1">
      <alignment vertical="center" readingOrder="1"/>
    </xf>
    <xf numFmtId="0" fontId="5" fillId="4" borderId="15" xfId="0" applyFont="1" applyFill="1" applyBorder="1" applyAlignment="1">
      <alignment vertical="center" readingOrder="1"/>
    </xf>
    <xf numFmtId="0" fontId="5" fillId="8" borderId="118" xfId="0" applyNumberFormat="1" applyFont="1" applyFill="1" applyBorder="1" applyAlignment="1">
      <alignment vertical="center" readingOrder="1"/>
    </xf>
    <xf numFmtId="2" fontId="16" fillId="4" borderId="24" xfId="0" applyNumberFormat="1" applyFont="1" applyFill="1" applyBorder="1" applyAlignment="1">
      <alignment vertical="center" readingOrder="1"/>
    </xf>
    <xf numFmtId="2" fontId="16" fillId="4" borderId="0" xfId="0" applyNumberFormat="1" applyFont="1" applyFill="1" applyBorder="1" applyAlignment="1">
      <alignment vertical="center" readingOrder="1"/>
    </xf>
    <xf numFmtId="0" fontId="16" fillId="0" borderId="201" xfId="7" applyFont="1" applyBorder="1" applyAlignment="1">
      <alignment vertical="center" wrapText="1" readingOrder="1"/>
    </xf>
    <xf numFmtId="0" fontId="5" fillId="8" borderId="20" xfId="0" applyNumberFormat="1" applyFont="1" applyFill="1" applyBorder="1" applyAlignment="1">
      <alignment vertical="center" readingOrder="1"/>
    </xf>
    <xf numFmtId="0" fontId="16" fillId="4" borderId="24" xfId="7" applyFont="1" applyFill="1" applyBorder="1" applyAlignment="1">
      <alignment vertical="center" readingOrder="1"/>
    </xf>
    <xf numFmtId="0" fontId="16" fillId="4" borderId="0" xfId="7" applyFont="1" applyFill="1" applyBorder="1" applyAlignment="1">
      <alignment vertical="center" textRotation="90" readingOrder="1"/>
    </xf>
    <xf numFmtId="0" fontId="5" fillId="8" borderId="21" xfId="0" applyNumberFormat="1" applyFont="1" applyFill="1" applyBorder="1" applyAlignment="1">
      <alignment vertical="center" readingOrder="1"/>
    </xf>
    <xf numFmtId="0" fontId="5" fillId="8" borderId="106" xfId="0" applyNumberFormat="1" applyFont="1" applyFill="1" applyBorder="1" applyAlignment="1">
      <alignment vertical="center" readingOrder="1"/>
    </xf>
    <xf numFmtId="0" fontId="16" fillId="8" borderId="81" xfId="0" applyNumberFormat="1" applyFont="1" applyFill="1" applyBorder="1" applyAlignment="1">
      <alignment vertical="center" readingOrder="1"/>
    </xf>
    <xf numFmtId="0" fontId="5" fillId="4" borderId="183" xfId="0" applyFont="1" applyFill="1" applyBorder="1" applyAlignment="1">
      <alignment vertical="center" readingOrder="1"/>
    </xf>
    <xf numFmtId="0" fontId="5" fillId="4" borderId="26" xfId="0" applyFont="1" applyFill="1" applyBorder="1" applyAlignment="1">
      <alignment vertical="center" readingOrder="1"/>
    </xf>
    <xf numFmtId="0" fontId="5" fillId="4" borderId="181" xfId="0" applyFont="1" applyFill="1" applyBorder="1" applyAlignment="1">
      <alignment vertical="center" readingOrder="1"/>
    </xf>
    <xf numFmtId="0" fontId="5" fillId="8" borderId="28" xfId="0" applyNumberFormat="1" applyFont="1" applyFill="1" applyBorder="1" applyAlignment="1">
      <alignment vertical="center" readingOrder="1"/>
    </xf>
    <xf numFmtId="0" fontId="16" fillId="0" borderId="205" xfId="7" applyFont="1" applyBorder="1" applyAlignment="1">
      <alignment vertical="center" readingOrder="1"/>
    </xf>
    <xf numFmtId="0" fontId="16" fillId="0" borderId="205" xfId="7" applyFont="1" applyBorder="1" applyAlignment="1">
      <alignment vertical="center" wrapText="1" readingOrder="1"/>
    </xf>
    <xf numFmtId="0" fontId="16" fillId="0" borderId="206" xfId="7" applyFont="1" applyBorder="1" applyAlignment="1">
      <alignment vertical="center" wrapText="1" readingOrder="1"/>
    </xf>
    <xf numFmtId="2" fontId="16" fillId="4" borderId="183" xfId="0" applyNumberFormat="1" applyFont="1" applyFill="1" applyBorder="1" applyAlignment="1">
      <alignment vertical="center" readingOrder="1"/>
    </xf>
    <xf numFmtId="2" fontId="16" fillId="4" borderId="26" xfId="0" applyNumberFormat="1" applyFont="1" applyFill="1" applyBorder="1" applyAlignment="1">
      <alignment vertical="center" readingOrder="1"/>
    </xf>
    <xf numFmtId="0" fontId="5" fillId="8" borderId="185" xfId="0" applyNumberFormat="1" applyFont="1" applyFill="1" applyBorder="1" applyAlignment="1">
      <alignment vertical="center" readingOrder="1"/>
    </xf>
    <xf numFmtId="0" fontId="5" fillId="8" borderId="184" xfId="0" applyNumberFormat="1" applyFont="1" applyFill="1" applyBorder="1" applyAlignment="1">
      <alignment vertical="center" readingOrder="1"/>
    </xf>
    <xf numFmtId="0" fontId="16" fillId="0" borderId="26" xfId="7" applyFont="1" applyFill="1" applyBorder="1" applyAlignment="1">
      <alignment vertical="center" readingOrder="1"/>
    </xf>
    <xf numFmtId="2" fontId="16" fillId="0" borderId="26" xfId="0" applyNumberFormat="1" applyFont="1" applyFill="1" applyBorder="1" applyAlignment="1">
      <alignment vertical="center" readingOrder="1"/>
    </xf>
    <xf numFmtId="2" fontId="8" fillId="3" borderId="183" xfId="0" applyNumberFormat="1" applyFont="1" applyFill="1" applyBorder="1" applyAlignment="1">
      <alignment vertical="center" readingOrder="1"/>
    </xf>
    <xf numFmtId="0" fontId="5" fillId="8" borderId="237" xfId="0" applyNumberFormat="1" applyFont="1" applyFill="1" applyBorder="1" applyAlignment="1">
      <alignment vertical="center" readingOrder="1"/>
    </xf>
    <xf numFmtId="0" fontId="16" fillId="4" borderId="183" xfId="7" applyFont="1" applyFill="1" applyBorder="1" applyAlignment="1">
      <alignment vertical="center" readingOrder="1"/>
    </xf>
    <xf numFmtId="0" fontId="16" fillId="4" borderId="26" xfId="7" applyFont="1" applyFill="1" applyBorder="1" applyAlignment="1">
      <alignment vertical="center" readingOrder="1"/>
    </xf>
    <xf numFmtId="0" fontId="16" fillId="4" borderId="26" xfId="7" applyFont="1" applyFill="1" applyBorder="1" applyAlignment="1">
      <alignment vertical="center" textRotation="90" readingOrder="1"/>
    </xf>
    <xf numFmtId="0" fontId="5" fillId="8" borderId="171" xfId="0" applyNumberFormat="1" applyFont="1" applyFill="1" applyBorder="1" applyAlignment="1">
      <alignment vertical="center" readingOrder="1"/>
    </xf>
    <xf numFmtId="0" fontId="16" fillId="0" borderId="26" xfId="7" applyFont="1" applyBorder="1" applyAlignment="1">
      <alignment vertical="center" readingOrder="1"/>
    </xf>
    <xf numFmtId="0" fontId="16" fillId="0" borderId="181" xfId="7" applyFont="1" applyFill="1" applyBorder="1" applyAlignment="1">
      <alignment vertical="center" readingOrder="1"/>
    </xf>
    <xf numFmtId="0" fontId="13" fillId="9" borderId="18" xfId="2" applyFont="1" applyFill="1" applyBorder="1" applyAlignment="1">
      <alignment vertical="center" readingOrder="1"/>
    </xf>
    <xf numFmtId="0" fontId="13" fillId="9" borderId="19" xfId="2" applyFont="1" applyFill="1" applyBorder="1" applyAlignment="1">
      <alignment vertical="center" readingOrder="1"/>
    </xf>
    <xf numFmtId="0" fontId="13" fillId="9" borderId="209" xfId="2" applyFont="1" applyFill="1" applyBorder="1" applyAlignment="1">
      <alignment vertical="center" readingOrder="1"/>
    </xf>
    <xf numFmtId="2" fontId="8" fillId="3" borderId="231" xfId="2" applyNumberFormat="1" applyFont="1" applyFill="1" applyBorder="1" applyAlignment="1">
      <alignment vertical="center" readingOrder="1"/>
    </xf>
    <xf numFmtId="2" fontId="8" fillId="3" borderId="121" xfId="2" applyNumberFormat="1" applyFont="1" applyFill="1" applyBorder="1" applyAlignment="1">
      <alignment vertical="center" readingOrder="1"/>
    </xf>
    <xf numFmtId="2" fontId="8" fillId="3" borderId="233" xfId="2" applyNumberFormat="1" applyFont="1" applyFill="1" applyBorder="1" applyAlignment="1">
      <alignment vertical="center" readingOrder="1"/>
    </xf>
    <xf numFmtId="2" fontId="8" fillId="3" borderId="232" xfId="2" applyNumberFormat="1" applyFont="1" applyFill="1" applyBorder="1" applyAlignment="1">
      <alignment vertical="center" readingOrder="1"/>
    </xf>
    <xf numFmtId="2" fontId="8" fillId="3" borderId="119" xfId="2" applyNumberFormat="1" applyFont="1" applyFill="1" applyBorder="1" applyAlignment="1">
      <alignment vertical="center" readingOrder="1"/>
    </xf>
    <xf numFmtId="2" fontId="5" fillId="0" borderId="109" xfId="0" applyNumberFormat="1" applyFont="1" applyFill="1" applyBorder="1" applyAlignment="1">
      <alignment vertical="center" readingOrder="1"/>
    </xf>
    <xf numFmtId="0" fontId="5" fillId="0" borderId="26" xfId="2" applyFont="1" applyBorder="1" applyAlignment="1">
      <alignment vertical="center" readingOrder="1"/>
    </xf>
    <xf numFmtId="0" fontId="16" fillId="0" borderId="0" xfId="0" applyNumberFormat="1" applyFont="1" applyFill="1" applyBorder="1" applyAlignment="1">
      <alignment vertical="center" readingOrder="1"/>
    </xf>
    <xf numFmtId="2" fontId="5" fillId="0" borderId="26" xfId="0" applyNumberFormat="1" applyFont="1" applyFill="1" applyBorder="1" applyAlignment="1">
      <alignment vertical="center" readingOrder="1"/>
    </xf>
    <xf numFmtId="2" fontId="8" fillId="3" borderId="238" xfId="0" applyNumberFormat="1" applyFont="1" applyFill="1" applyBorder="1" applyAlignment="1">
      <alignment vertical="center" readingOrder="1"/>
    </xf>
    <xf numFmtId="2" fontId="14" fillId="3" borderId="0" xfId="0" applyNumberFormat="1" applyFont="1" applyFill="1" applyBorder="1" applyAlignment="1">
      <alignment vertical="center" readingOrder="1"/>
    </xf>
    <xf numFmtId="0" fontId="16" fillId="0" borderId="0" xfId="7" applyFont="1" applyFill="1" applyBorder="1" applyAlignment="1">
      <alignment vertical="center" textRotation="90" readingOrder="1"/>
    </xf>
    <xf numFmtId="0" fontId="13" fillId="0" borderId="0" xfId="2" applyFont="1" applyBorder="1" applyAlignment="1">
      <alignment vertical="center" readingOrder="1"/>
    </xf>
    <xf numFmtId="0" fontId="13" fillId="0" borderId="2" xfId="0" applyFont="1" applyFill="1" applyBorder="1" applyAlignment="1">
      <alignment vertical="center" readingOrder="1"/>
    </xf>
    <xf numFmtId="0" fontId="13" fillId="0" borderId="3" xfId="0" applyFont="1" applyFill="1" applyBorder="1" applyAlignment="1">
      <alignment vertical="center" readingOrder="1"/>
    </xf>
    <xf numFmtId="0" fontId="13" fillId="0" borderId="128" xfId="0" applyFont="1" applyFill="1" applyBorder="1" applyAlignment="1">
      <alignment vertical="center" readingOrder="1"/>
    </xf>
    <xf numFmtId="0" fontId="13" fillId="0" borderId="135" xfId="0" applyFont="1" applyFill="1" applyBorder="1" applyAlignment="1">
      <alignment vertical="center" readingOrder="1"/>
    </xf>
    <xf numFmtId="0" fontId="16" fillId="0" borderId="140" xfId="7" applyNumberFormat="1" applyFont="1" applyFill="1" applyBorder="1" applyAlignment="1">
      <alignment vertical="center" readingOrder="1"/>
    </xf>
    <xf numFmtId="0" fontId="5" fillId="0" borderId="140" xfId="2" applyFont="1" applyFill="1" applyBorder="1" applyAlignment="1">
      <alignment vertical="center" readingOrder="1"/>
    </xf>
    <xf numFmtId="0" fontId="5" fillId="0" borderId="141" xfId="2" applyFont="1" applyFill="1" applyBorder="1" applyAlignment="1">
      <alignment vertical="center" readingOrder="1"/>
    </xf>
    <xf numFmtId="0" fontId="13" fillId="10" borderId="3" xfId="0" applyFont="1" applyFill="1" applyBorder="1" applyAlignment="1">
      <alignment vertical="center" readingOrder="1"/>
    </xf>
    <xf numFmtId="0" fontId="16" fillId="4" borderId="5" xfId="7" applyFont="1" applyFill="1" applyBorder="1" applyAlignment="1">
      <alignment vertical="center" textRotation="180" readingOrder="1"/>
    </xf>
    <xf numFmtId="0" fontId="16" fillId="4" borderId="2" xfId="7" applyFont="1" applyFill="1" applyBorder="1" applyAlignment="1">
      <alignment vertical="center" textRotation="180" readingOrder="1"/>
    </xf>
    <xf numFmtId="0" fontId="13" fillId="4" borderId="3" xfId="2" applyFont="1" applyFill="1" applyBorder="1" applyAlignment="1">
      <alignment vertical="center" readingOrder="1"/>
    </xf>
    <xf numFmtId="0" fontId="16" fillId="0" borderId="140" xfId="7" applyFont="1" applyBorder="1" applyAlignment="1">
      <alignment vertical="center" readingOrder="1"/>
    </xf>
    <xf numFmtId="0" fontId="13" fillId="0" borderId="140" xfId="2" applyFont="1" applyBorder="1" applyAlignment="1">
      <alignment vertical="center" readingOrder="1"/>
    </xf>
    <xf numFmtId="0" fontId="13" fillId="0" borderId="125" xfId="2" applyFont="1" applyFill="1" applyBorder="1" applyAlignment="1">
      <alignment vertical="center" readingOrder="1"/>
    </xf>
    <xf numFmtId="0" fontId="5" fillId="0" borderId="125" xfId="0" applyNumberFormat="1" applyFont="1" applyFill="1" applyBorder="1" applyAlignment="1">
      <alignment vertical="center" readingOrder="1"/>
    </xf>
    <xf numFmtId="0" fontId="16" fillId="0" borderId="125" xfId="7" applyNumberFormat="1" applyFont="1" applyFill="1" applyBorder="1" applyAlignment="1">
      <alignment vertical="center" readingOrder="1"/>
    </xf>
    <xf numFmtId="0" fontId="16" fillId="4" borderId="6" xfId="7" applyFont="1" applyFill="1" applyBorder="1" applyAlignment="1">
      <alignment vertical="center" textRotation="180" readingOrder="1"/>
    </xf>
    <xf numFmtId="0" fontId="16" fillId="4" borderId="0" xfId="7" applyFont="1" applyFill="1" applyBorder="1" applyAlignment="1">
      <alignment vertical="center" textRotation="180" readingOrder="1"/>
    </xf>
    <xf numFmtId="0" fontId="5" fillId="0" borderId="124" xfId="2" applyFont="1" applyFill="1" applyBorder="1" applyAlignment="1">
      <alignment vertical="center" readingOrder="1"/>
    </xf>
    <xf numFmtId="0" fontId="16" fillId="0" borderId="125" xfId="7" applyFont="1" applyBorder="1" applyAlignment="1">
      <alignment vertical="center" wrapText="1" readingOrder="1"/>
    </xf>
    <xf numFmtId="0" fontId="16" fillId="0" borderId="140" xfId="7" applyFont="1" applyBorder="1" applyAlignment="1">
      <alignment vertical="center" wrapText="1" readingOrder="1"/>
    </xf>
    <xf numFmtId="0" fontId="16" fillId="0" borderId="141" xfId="7" applyFont="1" applyBorder="1" applyAlignment="1">
      <alignment vertical="center" wrapText="1" readingOrder="1"/>
    </xf>
    <xf numFmtId="0" fontId="16" fillId="4" borderId="7" xfId="7" applyFont="1" applyFill="1" applyBorder="1" applyAlignment="1">
      <alignment vertical="center" textRotation="180" readingOrder="1"/>
    </xf>
    <xf numFmtId="0" fontId="16" fillId="4" borderId="1" xfId="7" applyFont="1" applyFill="1" applyBorder="1" applyAlignment="1">
      <alignment vertical="center" textRotation="180" readingOrder="1"/>
    </xf>
    <xf numFmtId="0" fontId="16" fillId="0" borderId="132" xfId="7" applyFont="1" applyBorder="1" applyAlignment="1">
      <alignment vertical="center" readingOrder="1"/>
    </xf>
    <xf numFmtId="0" fontId="13" fillId="0" borderId="175" xfId="2" applyFont="1" applyFill="1" applyBorder="1" applyAlignment="1">
      <alignment vertical="center" readingOrder="1"/>
    </xf>
    <xf numFmtId="0" fontId="13" fillId="3" borderId="12" xfId="2" applyFont="1" applyFill="1" applyBorder="1" applyAlignment="1">
      <alignment vertical="center" readingOrder="1"/>
    </xf>
    <xf numFmtId="0" fontId="13" fillId="3" borderId="11" xfId="2" applyFont="1" applyFill="1" applyBorder="1" applyAlignment="1">
      <alignment vertical="center" readingOrder="1"/>
    </xf>
    <xf numFmtId="0" fontId="16" fillId="4" borderId="5" xfId="7" applyNumberFormat="1" applyFont="1" applyFill="1" applyBorder="1" applyAlignment="1">
      <alignment vertical="center" wrapText="1" readingOrder="1"/>
    </xf>
    <xf numFmtId="0" fontId="16" fillId="4" borderId="2" xfId="7" applyNumberFormat="1" applyFont="1" applyFill="1" applyBorder="1" applyAlignment="1">
      <alignment vertical="center" wrapText="1" readingOrder="1"/>
    </xf>
    <xf numFmtId="0" fontId="16" fillId="4" borderId="3" xfId="7" applyNumberFormat="1" applyFont="1" applyFill="1" applyBorder="1" applyAlignment="1">
      <alignment vertical="center" wrapText="1" readingOrder="1"/>
    </xf>
    <xf numFmtId="0" fontId="16" fillId="4" borderId="6" xfId="7" applyNumberFormat="1" applyFont="1" applyFill="1" applyBorder="1" applyAlignment="1">
      <alignment vertical="center" wrapText="1" readingOrder="1"/>
    </xf>
    <xf numFmtId="0" fontId="16" fillId="4" borderId="0" xfId="7" applyNumberFormat="1" applyFont="1" applyFill="1" applyBorder="1" applyAlignment="1">
      <alignment vertical="center" wrapText="1" readingOrder="1"/>
    </xf>
    <xf numFmtId="0" fontId="5" fillId="4" borderId="4" xfId="2" applyFont="1" applyFill="1" applyBorder="1" applyAlignment="1">
      <alignment vertical="center" readingOrder="1"/>
    </xf>
    <xf numFmtId="0" fontId="16" fillId="4" borderId="7" xfId="7" applyNumberFormat="1" applyFont="1" applyFill="1" applyBorder="1" applyAlignment="1">
      <alignment vertical="center" wrapText="1" readingOrder="1"/>
    </xf>
    <xf numFmtId="0" fontId="16" fillId="4" borderId="1" xfId="7" applyNumberFormat="1" applyFont="1" applyFill="1" applyBorder="1" applyAlignment="1">
      <alignment vertical="center" wrapText="1" readingOrder="1"/>
    </xf>
    <xf numFmtId="0" fontId="13" fillId="4" borderId="1" xfId="2" applyFont="1" applyFill="1" applyBorder="1" applyAlignment="1">
      <alignment vertical="center" readingOrder="1"/>
    </xf>
    <xf numFmtId="0" fontId="13" fillId="4" borderId="8" xfId="2" applyFont="1" applyFill="1" applyBorder="1" applyAlignment="1">
      <alignment vertical="center" readingOrder="1"/>
    </xf>
    <xf numFmtId="2" fontId="8" fillId="3" borderId="13" xfId="2" applyNumberFormat="1" applyFont="1" applyFill="1" applyBorder="1" applyAlignment="1">
      <alignment vertical="center" readingOrder="1"/>
    </xf>
    <xf numFmtId="2" fontId="15" fillId="3" borderId="14" xfId="2" applyNumberFormat="1" applyFont="1" applyFill="1" applyBorder="1" applyAlignment="1">
      <alignment vertical="center" readingOrder="1"/>
    </xf>
    <xf numFmtId="0" fontId="15" fillId="3" borderId="14" xfId="2" applyFont="1" applyFill="1" applyBorder="1" applyAlignment="1">
      <alignment vertical="center" readingOrder="1"/>
    </xf>
    <xf numFmtId="0" fontId="5" fillId="0" borderId="0" xfId="0" applyFont="1" applyBorder="1" applyAlignment="1">
      <alignment vertical="center" readingOrder="1"/>
    </xf>
    <xf numFmtId="2" fontId="13" fillId="0" borderId="0" xfId="0" applyNumberFormat="1" applyFont="1" applyFill="1" applyBorder="1" applyAlignment="1">
      <alignment vertical="center" readingOrder="1"/>
    </xf>
    <xf numFmtId="2" fontId="13" fillId="0" borderId="4" xfId="0" applyNumberFormat="1" applyFont="1" applyFill="1" applyBorder="1" applyAlignment="1">
      <alignment vertical="center" readingOrder="1"/>
    </xf>
    <xf numFmtId="0" fontId="5" fillId="0" borderId="127" xfId="0" applyFont="1" applyBorder="1" applyAlignment="1">
      <alignment vertical="center" readingOrder="1"/>
    </xf>
    <xf numFmtId="0" fontId="5" fillId="0" borderId="128" xfId="0" applyFont="1" applyBorder="1" applyAlignment="1">
      <alignment vertical="center" readingOrder="1"/>
    </xf>
    <xf numFmtId="2" fontId="13" fillId="0" borderId="128" xfId="0" applyNumberFormat="1" applyFont="1" applyFill="1" applyBorder="1" applyAlignment="1">
      <alignment vertical="center" readingOrder="1"/>
    </xf>
    <xf numFmtId="2" fontId="13" fillId="0" borderId="135" xfId="0" applyNumberFormat="1" applyFont="1" applyFill="1" applyBorder="1" applyAlignment="1">
      <alignment vertical="center" readingOrder="1"/>
    </xf>
    <xf numFmtId="0" fontId="5" fillId="0" borderId="2" xfId="0" applyFont="1" applyBorder="1" applyAlignment="1">
      <alignment readingOrder="1"/>
    </xf>
    <xf numFmtId="0" fontId="5" fillId="10" borderId="2" xfId="0" applyFont="1" applyFill="1" applyBorder="1" applyAlignment="1">
      <alignment readingOrder="1"/>
    </xf>
    <xf numFmtId="0" fontId="5" fillId="10" borderId="3" xfId="0" applyFont="1" applyFill="1" applyBorder="1" applyAlignment="1">
      <alignment readingOrder="1"/>
    </xf>
    <xf numFmtId="0" fontId="5" fillId="0" borderId="0" xfId="0" applyFont="1" applyBorder="1" applyAlignment="1">
      <alignment vertical="center" wrapText="1" readingOrder="1"/>
    </xf>
    <xf numFmtId="0" fontId="5" fillId="0" borderId="4" xfId="0" applyFont="1" applyBorder="1" applyAlignment="1">
      <alignment vertical="center" wrapText="1" readingOrder="1"/>
    </xf>
    <xf numFmtId="0" fontId="5" fillId="0" borderId="7" xfId="0" applyFont="1" applyBorder="1" applyAlignment="1">
      <alignment readingOrder="1"/>
    </xf>
    <xf numFmtId="0" fontId="5" fillId="0" borderId="1" xfId="0" applyFont="1" applyBorder="1" applyAlignment="1">
      <alignment readingOrder="1"/>
    </xf>
    <xf numFmtId="0" fontId="5" fillId="10" borderId="1" xfId="0" applyFont="1" applyFill="1" applyBorder="1" applyAlignment="1">
      <alignment readingOrder="1"/>
    </xf>
    <xf numFmtId="0" fontId="5" fillId="10" borderId="8" xfId="0" applyFont="1" applyFill="1" applyBorder="1" applyAlignment="1">
      <alignment readingOrder="1"/>
    </xf>
    <xf numFmtId="2" fontId="5" fillId="0" borderId="2" xfId="0" applyNumberFormat="1" applyFont="1" applyFill="1" applyBorder="1" applyAlignment="1">
      <alignment vertical="center" wrapText="1" readingOrder="1"/>
    </xf>
    <xf numFmtId="0" fontId="5" fillId="3" borderId="10" xfId="0" applyNumberFormat="1" applyFont="1" applyFill="1" applyBorder="1" applyAlignment="1">
      <alignment vertical="center" readingOrder="1"/>
    </xf>
    <xf numFmtId="0" fontId="5" fillId="3" borderId="1" xfId="0" applyFont="1" applyFill="1" applyBorder="1" applyAlignment="1">
      <alignment vertical="center" wrapText="1" readingOrder="1"/>
    </xf>
    <xf numFmtId="49" fontId="5" fillId="4" borderId="5" xfId="0" applyNumberFormat="1" applyFont="1" applyFill="1" applyBorder="1" applyAlignment="1">
      <alignment vertical="center" wrapText="1" readingOrder="1"/>
    </xf>
    <xf numFmtId="49" fontId="5" fillId="4" borderId="2" xfId="0" applyNumberFormat="1" applyFont="1" applyFill="1" applyBorder="1" applyAlignment="1">
      <alignment vertical="center" wrapText="1" readingOrder="1"/>
    </xf>
    <xf numFmtId="2" fontId="13" fillId="0" borderId="154" xfId="0" applyNumberFormat="1" applyFont="1" applyFill="1" applyBorder="1" applyAlignment="1">
      <alignment vertical="center" readingOrder="1"/>
    </xf>
    <xf numFmtId="0" fontId="16" fillId="0" borderId="9" xfId="7" applyFont="1" applyFill="1" applyBorder="1" applyAlignment="1">
      <alignment vertical="center" textRotation="180" readingOrder="1"/>
    </xf>
    <xf numFmtId="49" fontId="5" fillId="4" borderId="7" xfId="0" applyNumberFormat="1" applyFont="1" applyFill="1" applyBorder="1" applyAlignment="1">
      <alignment vertical="center" wrapText="1" readingOrder="1"/>
    </xf>
    <xf numFmtId="49" fontId="5" fillId="4" borderId="1" xfId="0" applyNumberFormat="1" applyFont="1" applyFill="1" applyBorder="1" applyAlignment="1">
      <alignment vertical="center" wrapText="1" readingOrder="1"/>
    </xf>
    <xf numFmtId="2" fontId="13" fillId="0" borderId="155" xfId="0" applyNumberFormat="1" applyFont="1" applyFill="1" applyBorder="1" applyAlignment="1">
      <alignment vertical="center" readingOrder="1"/>
    </xf>
    <xf numFmtId="2" fontId="15" fillId="3" borderId="14" xfId="2" applyNumberFormat="1" applyFont="1" applyFill="1" applyBorder="1" applyAlignment="1">
      <alignment vertical="center" wrapText="1" readingOrder="1"/>
    </xf>
    <xf numFmtId="2" fontId="15" fillId="3" borderId="9" xfId="2" applyNumberFormat="1" applyFont="1" applyFill="1" applyBorder="1" applyAlignment="1">
      <alignment vertical="center" wrapText="1" readingOrder="1"/>
    </xf>
    <xf numFmtId="0" fontId="13" fillId="0" borderId="2" xfId="2" applyFont="1" applyFill="1" applyBorder="1" applyAlignment="1">
      <alignment vertical="center" wrapText="1" readingOrder="1"/>
    </xf>
    <xf numFmtId="0" fontId="5" fillId="0" borderId="2" xfId="1" applyFont="1" applyFill="1" applyBorder="1" applyAlignment="1">
      <alignment vertical="center" wrapText="1" readingOrder="1"/>
    </xf>
    <xf numFmtId="0" fontId="16" fillId="0" borderId="9" xfId="7" applyFont="1" applyFill="1" applyBorder="1" applyAlignment="1">
      <alignment vertical="center" textRotation="180" wrapText="1" readingOrder="1"/>
    </xf>
    <xf numFmtId="2" fontId="14" fillId="5" borderId="0" xfId="2" applyNumberFormat="1" applyFont="1" applyFill="1" applyBorder="1" applyAlignment="1">
      <alignment vertical="center" readingOrder="1"/>
    </xf>
    <xf numFmtId="0" fontId="14" fillId="0" borderId="0" xfId="7" applyFont="1" applyBorder="1" applyAlignment="1">
      <alignment vertical="center" wrapText="1" readingOrder="1"/>
    </xf>
    <xf numFmtId="0" fontId="16" fillId="0" borderId="13" xfId="7" applyFont="1" applyFill="1" applyBorder="1" applyAlignment="1">
      <alignment vertical="center" textRotation="180" wrapText="1" readingOrder="1"/>
    </xf>
    <xf numFmtId="0" fontId="5" fillId="3" borderId="10" xfId="2" applyFont="1" applyFill="1" applyBorder="1" applyAlignment="1">
      <alignment vertical="center" readingOrder="1"/>
    </xf>
    <xf numFmtId="0" fontId="5" fillId="3" borderId="11" xfId="2" applyFont="1" applyFill="1" applyBorder="1" applyAlignment="1">
      <alignment vertical="center" readingOrder="1"/>
    </xf>
    <xf numFmtId="0" fontId="16" fillId="0" borderId="10" xfId="7" applyNumberFormat="1" applyFont="1" applyFill="1" applyBorder="1" applyAlignment="1">
      <alignment vertical="center" readingOrder="1"/>
    </xf>
    <xf numFmtId="0" fontId="13" fillId="0" borderId="4" xfId="2" applyFont="1" applyFill="1" applyBorder="1" applyAlignment="1">
      <alignment vertical="center" wrapText="1" readingOrder="1"/>
    </xf>
    <xf numFmtId="0" fontId="5" fillId="0" borderId="4" xfId="2" applyFont="1" applyFill="1" applyBorder="1" applyAlignment="1">
      <alignment vertical="center" wrapText="1" readingOrder="1"/>
    </xf>
    <xf numFmtId="0" fontId="16" fillId="0" borderId="130" xfId="7" applyFont="1" applyBorder="1" applyAlignment="1">
      <alignment vertical="center" wrapText="1" readingOrder="1"/>
    </xf>
    <xf numFmtId="0" fontId="16" fillId="0" borderId="140" xfId="7" applyFont="1" applyBorder="1" applyAlignment="1">
      <alignment vertical="center" wrapText="1" readingOrder="1"/>
    </xf>
    <xf numFmtId="0" fontId="16" fillId="0" borderId="141" xfId="7" applyFont="1" applyBorder="1" applyAlignment="1">
      <alignment vertical="center" wrapText="1" readingOrder="1"/>
    </xf>
    <xf numFmtId="0" fontId="5" fillId="0" borderId="4" xfId="1" applyFont="1" applyFill="1" applyBorder="1" applyAlignment="1">
      <alignment vertical="center" wrapText="1" readingOrder="1"/>
    </xf>
    <xf numFmtId="0" fontId="16" fillId="0" borderId="4" xfId="7" applyFont="1" applyBorder="1" applyAlignment="1">
      <alignment vertical="center" wrapText="1" readingOrder="1"/>
    </xf>
    <xf numFmtId="2" fontId="5" fillId="0" borderId="4" xfId="0" applyNumberFormat="1" applyFont="1" applyFill="1" applyBorder="1" applyAlignment="1">
      <alignment vertical="center" wrapText="1" readingOrder="1"/>
    </xf>
    <xf numFmtId="0" fontId="16" fillId="0" borderId="134" xfId="7" applyNumberFormat="1" applyFont="1" applyBorder="1" applyAlignment="1">
      <alignment vertical="center" readingOrder="1"/>
    </xf>
    <xf numFmtId="0" fontId="16" fillId="0" borderId="4" xfId="7" applyFont="1" applyFill="1" applyBorder="1" applyAlignment="1">
      <alignment vertical="center" wrapText="1" readingOrder="1"/>
    </xf>
    <xf numFmtId="0" fontId="5" fillId="8" borderId="13" xfId="0" applyNumberFormat="1" applyFont="1" applyFill="1" applyBorder="1" applyAlignment="1">
      <alignment vertical="center" wrapText="1" readingOrder="1"/>
    </xf>
    <xf numFmtId="0" fontId="5" fillId="8" borderId="14" xfId="0" applyNumberFormat="1" applyFont="1" applyFill="1" applyBorder="1" applyAlignment="1">
      <alignment vertical="center" wrapText="1" readingOrder="1"/>
    </xf>
    <xf numFmtId="2" fontId="5" fillId="0" borderId="8" xfId="0" applyNumberFormat="1" applyFont="1" applyFill="1" applyBorder="1" applyAlignment="1">
      <alignment vertical="center" wrapText="1" readingOrder="1"/>
    </xf>
    <xf numFmtId="0" fontId="16" fillId="0" borderId="9" xfId="7" applyFont="1" applyBorder="1" applyAlignment="1">
      <alignment vertical="center" textRotation="180" wrapText="1" readingOrder="1"/>
    </xf>
    <xf numFmtId="0" fontId="16" fillId="4" borderId="5" xfId="7" applyNumberFormat="1" applyFont="1" applyFill="1" applyBorder="1" applyAlignment="1">
      <alignment vertical="center" readingOrder="1"/>
    </xf>
    <xf numFmtId="0" fontId="16" fillId="4" borderId="2" xfId="7" applyNumberFormat="1" applyFont="1" applyFill="1" applyBorder="1" applyAlignment="1">
      <alignment vertical="center" readingOrder="1"/>
    </xf>
    <xf numFmtId="0" fontId="16" fillId="4" borderId="3" xfId="7" applyNumberFormat="1" applyFont="1" applyFill="1" applyBorder="1" applyAlignment="1">
      <alignment vertical="center" readingOrder="1"/>
    </xf>
    <xf numFmtId="0" fontId="5" fillId="8" borderId="11" xfId="0" applyNumberFormat="1" applyFont="1" applyFill="1" applyBorder="1" applyAlignment="1">
      <alignment vertical="center" readingOrder="1"/>
    </xf>
    <xf numFmtId="0" fontId="16" fillId="4" borderId="6" xfId="7" applyNumberFormat="1" applyFont="1" applyFill="1" applyBorder="1" applyAlignment="1">
      <alignment vertical="center" readingOrder="1"/>
    </xf>
    <xf numFmtId="0" fontId="16" fillId="4" borderId="0" xfId="7" applyNumberFormat="1" applyFont="1" applyFill="1" applyBorder="1" applyAlignment="1">
      <alignment vertical="center" readingOrder="1"/>
    </xf>
    <xf numFmtId="0" fontId="16" fillId="4" borderId="7" xfId="7" applyNumberFormat="1" applyFont="1" applyFill="1" applyBorder="1" applyAlignment="1">
      <alignment vertical="center" readingOrder="1"/>
    </xf>
    <xf numFmtId="0" fontId="16" fillId="4" borderId="1" xfId="7" applyNumberFormat="1" applyFont="1" applyFill="1" applyBorder="1" applyAlignment="1">
      <alignment vertical="center" readingOrder="1"/>
    </xf>
    <xf numFmtId="0" fontId="16" fillId="0" borderId="0" xfId="7" applyFont="1" applyFill="1" applyBorder="1" applyAlignment="1">
      <alignment vertical="center" textRotation="180" wrapText="1" readingOrder="1"/>
    </xf>
    <xf numFmtId="0" fontId="16" fillId="0" borderId="2" xfId="7" applyFont="1" applyFill="1" applyBorder="1" applyAlignment="1">
      <alignment vertical="center" wrapText="1" readingOrder="1"/>
    </xf>
    <xf numFmtId="0" fontId="5" fillId="0" borderId="146" xfId="2" applyFont="1" applyBorder="1" applyAlignment="1">
      <alignment vertical="center" readingOrder="1"/>
    </xf>
    <xf numFmtId="0" fontId="5" fillId="0" borderId="146" xfId="2" applyFont="1" applyFill="1" applyBorder="1" applyAlignment="1">
      <alignment vertical="center" readingOrder="1"/>
    </xf>
    <xf numFmtId="0" fontId="19" fillId="0" borderId="146" xfId="7" applyFont="1" applyFill="1" applyBorder="1" applyAlignment="1">
      <alignment vertical="center" readingOrder="1"/>
    </xf>
    <xf numFmtId="2" fontId="8" fillId="0" borderId="146" xfId="0" applyNumberFormat="1" applyFont="1" applyFill="1" applyBorder="1" applyAlignment="1">
      <alignment vertical="center" readingOrder="1"/>
    </xf>
    <xf numFmtId="0" fontId="19" fillId="0" borderId="4" xfId="7" applyFont="1" applyFill="1" applyBorder="1" applyAlignment="1">
      <alignment vertical="center" readingOrder="1"/>
    </xf>
    <xf numFmtId="0" fontId="15" fillId="3" borderId="7" xfId="0" applyFont="1" applyFill="1" applyBorder="1" applyAlignment="1">
      <alignment vertical="center" wrapText="1" readingOrder="1"/>
    </xf>
    <xf numFmtId="0" fontId="15" fillId="3" borderId="1" xfId="0" applyFont="1" applyFill="1" applyBorder="1" applyAlignment="1">
      <alignment vertical="center" wrapText="1" readingOrder="1"/>
    </xf>
    <xf numFmtId="0" fontId="15" fillId="3" borderId="8" xfId="0" applyFont="1" applyFill="1" applyBorder="1" applyAlignment="1">
      <alignment vertical="center" wrapText="1" readingOrder="1"/>
    </xf>
    <xf numFmtId="0" fontId="13" fillId="0" borderId="4" xfId="0" applyFont="1" applyFill="1" applyBorder="1" applyAlignment="1">
      <alignment vertical="center" readingOrder="1"/>
    </xf>
    <xf numFmtId="0" fontId="19" fillId="0" borderId="125" xfId="7" applyFont="1" applyFill="1" applyBorder="1" applyAlignment="1">
      <alignment vertical="center" readingOrder="1"/>
    </xf>
    <xf numFmtId="0" fontId="19" fillId="0" borderId="134" xfId="7" applyFont="1" applyFill="1" applyBorder="1" applyAlignment="1">
      <alignment vertical="center" readingOrder="1"/>
    </xf>
    <xf numFmtId="0" fontId="5" fillId="8" borderId="14" xfId="0" applyFont="1" applyFill="1" applyBorder="1" applyAlignment="1">
      <alignment readingOrder="1"/>
    </xf>
    <xf numFmtId="0" fontId="19" fillId="0" borderId="128" xfId="7" applyFont="1" applyFill="1" applyBorder="1" applyAlignment="1">
      <alignment vertical="center" readingOrder="1"/>
    </xf>
    <xf numFmtId="0" fontId="19" fillId="0" borderId="135" xfId="7" applyFont="1" applyFill="1" applyBorder="1" applyAlignment="1">
      <alignment vertical="center" readingOrder="1"/>
    </xf>
    <xf numFmtId="2" fontId="8" fillId="3" borderId="1" xfId="0" applyNumberFormat="1" applyFont="1" applyFill="1" applyBorder="1" applyAlignment="1">
      <alignment vertical="center" readingOrder="1"/>
    </xf>
    <xf numFmtId="2" fontId="8" fillId="3" borderId="8" xfId="0" applyNumberFormat="1" applyFont="1" applyFill="1" applyBorder="1" applyAlignment="1">
      <alignment vertical="center" readingOrder="1"/>
    </xf>
    <xf numFmtId="0" fontId="16" fillId="4" borderId="3" xfId="7" applyFont="1" applyFill="1" applyBorder="1" applyAlignment="1">
      <alignment vertical="center" readingOrder="1"/>
    </xf>
    <xf numFmtId="0" fontId="13" fillId="0" borderId="5" xfId="0" applyFont="1" applyFill="1" applyBorder="1" applyAlignment="1">
      <alignment vertical="center" readingOrder="1"/>
    </xf>
    <xf numFmtId="0" fontId="16" fillId="0" borderId="12" xfId="7" applyFont="1" applyFill="1" applyBorder="1" applyAlignment="1">
      <alignment vertical="center" readingOrder="1"/>
    </xf>
    <xf numFmtId="0" fontId="16" fillId="0" borderId="11" xfId="7" applyFont="1" applyFill="1" applyBorder="1" applyAlignment="1">
      <alignment vertical="center" readingOrder="1"/>
    </xf>
    <xf numFmtId="0" fontId="16" fillId="4" borderId="5" xfId="7" applyFont="1" applyFill="1" applyBorder="1" applyAlignment="1">
      <alignment vertical="center" wrapText="1" readingOrder="1"/>
    </xf>
    <xf numFmtId="0" fontId="16" fillId="4" borderId="2" xfId="7" applyFont="1" applyFill="1" applyBorder="1" applyAlignment="1">
      <alignment vertical="center" wrapText="1" readingOrder="1"/>
    </xf>
    <xf numFmtId="0" fontId="16" fillId="4" borderId="3" xfId="7" applyFont="1" applyFill="1" applyBorder="1" applyAlignment="1">
      <alignment vertical="center" wrapText="1" readingOrder="1"/>
    </xf>
    <xf numFmtId="0" fontId="16" fillId="4" borderId="6" xfId="7" applyFont="1" applyFill="1" applyBorder="1" applyAlignment="1">
      <alignment vertical="center" wrapText="1" readingOrder="1"/>
    </xf>
    <xf numFmtId="0" fontId="16" fillId="4" borderId="0" xfId="7" applyFont="1" applyFill="1" applyBorder="1" applyAlignment="1">
      <alignment vertical="center" wrapText="1" readingOrder="1"/>
    </xf>
    <xf numFmtId="0" fontId="16" fillId="4" borderId="4" xfId="7" applyFont="1" applyFill="1" applyBorder="1" applyAlignment="1">
      <alignment vertical="center" wrapText="1" readingOrder="1"/>
    </xf>
    <xf numFmtId="0" fontId="16" fillId="4" borderId="7" xfId="7" applyFont="1" applyFill="1" applyBorder="1" applyAlignment="1">
      <alignment vertical="center" wrapText="1" readingOrder="1"/>
    </xf>
    <xf numFmtId="0" fontId="16" fillId="4" borderId="1" xfId="7" applyFont="1" applyFill="1" applyBorder="1" applyAlignment="1">
      <alignment vertical="center" wrapText="1" readingOrder="1"/>
    </xf>
    <xf numFmtId="0" fontId="16" fillId="0" borderId="12" xfId="7" applyFont="1" applyFill="1" applyBorder="1" applyAlignment="1">
      <alignment vertical="center" wrapText="1" readingOrder="1"/>
    </xf>
    <xf numFmtId="0" fontId="16" fillId="0" borderId="11" xfId="7" applyFont="1" applyFill="1" applyBorder="1" applyAlignment="1">
      <alignment vertical="center" wrapText="1" readingOrder="1"/>
    </xf>
    <xf numFmtId="0" fontId="16" fillId="0" borderId="140" xfId="7" applyFont="1" applyFill="1" applyBorder="1" applyAlignment="1">
      <alignment vertical="center" wrapText="1" readingOrder="1"/>
    </xf>
    <xf numFmtId="0" fontId="16" fillId="0" borderId="142" xfId="7" applyFont="1" applyFill="1" applyBorder="1" applyAlignment="1">
      <alignment vertical="center" wrapText="1" readingOrder="1"/>
    </xf>
    <xf numFmtId="0" fontId="5" fillId="8" borderId="39" xfId="0" applyNumberFormat="1" applyFont="1" applyFill="1" applyBorder="1" applyAlignment="1">
      <alignment vertical="center" readingOrder="1"/>
    </xf>
    <xf numFmtId="2" fontId="8" fillId="0" borderId="16" xfId="0" applyNumberFormat="1" applyFont="1" applyFill="1" applyBorder="1" applyAlignment="1">
      <alignment vertical="center" readingOrder="1"/>
    </xf>
    <xf numFmtId="0" fontId="5" fillId="8" borderId="46" xfId="0" applyNumberFormat="1" applyFont="1" applyFill="1" applyBorder="1" applyAlignment="1">
      <alignment vertical="center" readingOrder="1"/>
    </xf>
    <xf numFmtId="2" fontId="16" fillId="0" borderId="6" xfId="7" applyNumberFormat="1" applyFont="1" applyBorder="1" applyAlignment="1">
      <alignment vertical="center" readingOrder="1"/>
    </xf>
    <xf numFmtId="2" fontId="5" fillId="8" borderId="17" xfId="0" applyNumberFormat="1" applyFont="1" applyFill="1" applyBorder="1" applyAlignment="1">
      <alignment vertical="center" readingOrder="1"/>
    </xf>
    <xf numFmtId="0" fontId="16" fillId="0" borderId="126" xfId="7" applyFont="1" applyBorder="1" applyAlignment="1">
      <alignment vertical="center" wrapText="1" readingOrder="1"/>
    </xf>
    <xf numFmtId="0" fontId="19" fillId="0" borderId="66" xfId="7" applyFont="1" applyBorder="1" applyAlignment="1">
      <alignment vertical="center" wrapText="1" readingOrder="1"/>
    </xf>
    <xf numFmtId="0" fontId="19" fillId="0" borderId="36" xfId="7" applyFont="1" applyBorder="1" applyAlignment="1">
      <alignment vertical="center" wrapText="1" readingOrder="1"/>
    </xf>
    <xf numFmtId="0" fontId="16" fillId="0" borderId="140" xfId="7" applyFont="1" applyFill="1" applyBorder="1" applyAlignment="1">
      <alignment vertical="center" readingOrder="1"/>
    </xf>
    <xf numFmtId="2" fontId="8" fillId="0" borderId="142" xfId="0" applyNumberFormat="1" applyFont="1" applyFill="1" applyBorder="1" applyAlignment="1">
      <alignment vertical="center" readingOrder="1"/>
    </xf>
    <xf numFmtId="0" fontId="16" fillId="0" borderId="16" xfId="7" applyFont="1" applyBorder="1" applyAlignment="1">
      <alignment vertical="center" wrapText="1" readingOrder="1"/>
    </xf>
    <xf numFmtId="0" fontId="5" fillId="8" borderId="38" xfId="0" applyNumberFormat="1" applyFont="1" applyFill="1" applyBorder="1" applyAlignment="1">
      <alignment vertical="center" readingOrder="1"/>
    </xf>
    <xf numFmtId="2" fontId="5" fillId="8" borderId="13" xfId="0" applyNumberFormat="1" applyFont="1" applyFill="1" applyBorder="1" applyAlignment="1">
      <alignment vertical="center" readingOrder="1"/>
    </xf>
    <xf numFmtId="2" fontId="8" fillId="3" borderId="116" xfId="2" applyNumberFormat="1" applyFont="1" applyFill="1" applyBorder="1" applyAlignment="1">
      <alignment vertical="center" readingOrder="1"/>
    </xf>
    <xf numFmtId="2" fontId="8" fillId="3" borderId="40" xfId="2" applyNumberFormat="1" applyFont="1" applyFill="1" applyBorder="1" applyAlignment="1">
      <alignment vertical="center" readingOrder="1"/>
    </xf>
    <xf numFmtId="0" fontId="13" fillId="10" borderId="178" xfId="0" applyFont="1" applyFill="1" applyBorder="1" applyAlignment="1">
      <alignment vertical="center" wrapText="1" readingOrder="1"/>
    </xf>
    <xf numFmtId="0" fontId="13" fillId="10" borderId="23" xfId="0" applyFont="1" applyFill="1" applyBorder="1" applyAlignment="1">
      <alignment vertical="center" wrapText="1" readingOrder="1"/>
    </xf>
    <xf numFmtId="0" fontId="13" fillId="10" borderId="179" xfId="0" applyFont="1" applyFill="1" applyBorder="1" applyAlignment="1">
      <alignment vertical="center" wrapText="1" readingOrder="1"/>
    </xf>
    <xf numFmtId="0" fontId="13" fillId="10" borderId="89" xfId="0" applyFont="1" applyFill="1" applyBorder="1" applyAlignment="1">
      <alignment vertical="center" wrapText="1" readingOrder="1"/>
    </xf>
    <xf numFmtId="0" fontId="13" fillId="10" borderId="196" xfId="0" applyFont="1" applyFill="1" applyBorder="1" applyAlignment="1">
      <alignment vertical="center" wrapText="1" readingOrder="1"/>
    </xf>
    <xf numFmtId="0" fontId="13" fillId="10" borderId="228" xfId="0" applyFont="1" applyFill="1" applyBorder="1" applyAlignment="1">
      <alignment vertical="center" wrapText="1" readingOrder="1"/>
    </xf>
    <xf numFmtId="0" fontId="13" fillId="10" borderId="35" xfId="0" applyFont="1" applyFill="1" applyBorder="1" applyAlignment="1">
      <alignment vertical="center" wrapText="1" readingOrder="1"/>
    </xf>
    <xf numFmtId="0" fontId="13" fillId="10" borderId="16" xfId="0" applyFont="1" applyFill="1" applyBorder="1" applyAlignment="1">
      <alignment vertical="center" wrapText="1" readingOrder="1"/>
    </xf>
    <xf numFmtId="0" fontId="15" fillId="3" borderId="24" xfId="0" applyFont="1" applyFill="1" applyBorder="1" applyAlignment="1">
      <alignment vertical="center" wrapText="1" readingOrder="1"/>
    </xf>
    <xf numFmtId="0" fontId="15" fillId="3" borderId="16" xfId="0" applyFont="1" applyFill="1" applyBorder="1" applyAlignment="1">
      <alignment vertical="center" wrapText="1" readingOrder="1"/>
    </xf>
    <xf numFmtId="0" fontId="13" fillId="10" borderId="42" xfId="0" applyFont="1" applyFill="1" applyBorder="1" applyAlignment="1">
      <alignment vertical="center" wrapText="1" readingOrder="1"/>
    </xf>
    <xf numFmtId="0" fontId="13" fillId="10" borderId="43" xfId="0" applyFont="1" applyFill="1" applyBorder="1" applyAlignment="1">
      <alignment vertical="center" wrapText="1" readingOrder="1"/>
    </xf>
    <xf numFmtId="0" fontId="13" fillId="10" borderId="45" xfId="0" applyFont="1" applyFill="1" applyBorder="1" applyAlignment="1">
      <alignment vertical="center" wrapText="1" readingOrder="1"/>
    </xf>
    <xf numFmtId="0" fontId="13" fillId="10" borderId="229" xfId="0" applyFont="1" applyFill="1" applyBorder="1" applyAlignment="1">
      <alignment vertical="center" wrapText="1" readingOrder="1"/>
    </xf>
    <xf numFmtId="0" fontId="15" fillId="3" borderId="229" xfId="0" applyFont="1" applyFill="1" applyBorder="1" applyAlignment="1">
      <alignment vertical="center" wrapText="1" readingOrder="1"/>
    </xf>
    <xf numFmtId="0" fontId="15" fillId="3" borderId="56" xfId="0" applyFont="1" applyFill="1" applyBorder="1" applyAlignment="1">
      <alignment vertical="center" wrapText="1" readingOrder="1"/>
    </xf>
    <xf numFmtId="0" fontId="15" fillId="3" borderId="43" xfId="0" applyFont="1" applyFill="1" applyBorder="1" applyAlignment="1">
      <alignment vertical="center" wrapText="1" readingOrder="1"/>
    </xf>
    <xf numFmtId="0" fontId="15" fillId="3" borderId="44" xfId="0" applyFont="1" applyFill="1" applyBorder="1" applyAlignment="1">
      <alignment vertical="center" wrapText="1" readingOrder="1"/>
    </xf>
    <xf numFmtId="2" fontId="13" fillId="10" borderId="54" xfId="2" applyNumberFormat="1" applyFont="1" applyFill="1" applyBorder="1" applyAlignment="1">
      <alignment vertical="center" wrapText="1" readingOrder="1"/>
    </xf>
    <xf numFmtId="2" fontId="13" fillId="10" borderId="51" xfId="2" applyNumberFormat="1" applyFont="1" applyFill="1" applyBorder="1" applyAlignment="1">
      <alignment vertical="center" wrapText="1" readingOrder="1"/>
    </xf>
    <xf numFmtId="2" fontId="13" fillId="10" borderId="69" xfId="2" applyNumberFormat="1" applyFont="1" applyFill="1" applyBorder="1" applyAlignment="1">
      <alignment vertical="center" wrapText="1" readingOrder="1"/>
    </xf>
    <xf numFmtId="0" fontId="5" fillId="8" borderId="77" xfId="0" applyNumberFormat="1" applyFont="1" applyFill="1" applyBorder="1" applyAlignment="1">
      <alignment vertical="center" readingOrder="1"/>
    </xf>
    <xf numFmtId="0" fontId="16" fillId="0" borderId="68" xfId="7" applyFont="1" applyBorder="1" applyAlignment="1">
      <alignment vertical="center" wrapText="1" readingOrder="1"/>
    </xf>
    <xf numFmtId="0" fontId="5" fillId="0" borderId="51" xfId="0" applyFont="1" applyBorder="1" applyAlignment="1">
      <alignment vertical="center" readingOrder="1"/>
    </xf>
    <xf numFmtId="0" fontId="5" fillId="0" borderId="57" xfId="0" applyFont="1" applyBorder="1" applyAlignment="1">
      <alignment vertical="center" readingOrder="1"/>
    </xf>
    <xf numFmtId="0" fontId="5" fillId="4" borderId="54" xfId="0" applyNumberFormat="1" applyFont="1" applyFill="1" applyBorder="1" applyAlignment="1">
      <alignment vertical="center" readingOrder="1"/>
    </xf>
    <xf numFmtId="0" fontId="5" fillId="4" borderId="51" xfId="0" applyNumberFormat="1" applyFont="1" applyFill="1" applyBorder="1" applyAlignment="1">
      <alignment vertical="center" readingOrder="1"/>
    </xf>
    <xf numFmtId="0" fontId="5" fillId="4" borderId="57" xfId="0" applyNumberFormat="1" applyFont="1" applyFill="1" applyBorder="1" applyAlignment="1">
      <alignment vertical="center" readingOrder="1"/>
    </xf>
    <xf numFmtId="0" fontId="5" fillId="8" borderId="62" xfId="0" applyNumberFormat="1" applyFont="1" applyFill="1" applyBorder="1" applyAlignment="1">
      <alignment vertical="center" readingOrder="1"/>
    </xf>
    <xf numFmtId="0" fontId="16" fillId="0" borderId="51" xfId="7" applyFont="1" applyBorder="1" applyAlignment="1">
      <alignment vertical="center" readingOrder="1"/>
    </xf>
    <xf numFmtId="0" fontId="5" fillId="0" borderId="51" xfId="2" applyFont="1" applyFill="1" applyBorder="1" applyAlignment="1">
      <alignment vertical="center" readingOrder="1"/>
    </xf>
    <xf numFmtId="0" fontId="5" fillId="8" borderId="61" xfId="0" applyNumberFormat="1" applyFont="1" applyFill="1" applyBorder="1" applyAlignment="1">
      <alignment vertical="center" readingOrder="1"/>
    </xf>
    <xf numFmtId="0" fontId="16" fillId="0" borderId="51" xfId="7" applyFont="1" applyFill="1" applyBorder="1" applyAlignment="1">
      <alignment vertical="center" wrapText="1" readingOrder="1"/>
    </xf>
    <xf numFmtId="0" fontId="16" fillId="0" borderId="57" xfId="7" applyFont="1" applyFill="1" applyBorder="1" applyAlignment="1">
      <alignment vertical="center" wrapText="1" readingOrder="1"/>
    </xf>
    <xf numFmtId="0" fontId="5" fillId="8" borderId="59" xfId="0" applyNumberFormat="1" applyFont="1" applyFill="1" applyBorder="1" applyAlignment="1">
      <alignment vertical="center" readingOrder="1"/>
    </xf>
    <xf numFmtId="0" fontId="16" fillId="0" borderId="51" xfId="7" applyFont="1" applyFill="1" applyBorder="1" applyAlignment="1">
      <alignment vertical="center" readingOrder="1"/>
    </xf>
    <xf numFmtId="2" fontId="8" fillId="0" borderId="51" xfId="0" applyNumberFormat="1" applyFont="1" applyFill="1" applyBorder="1" applyAlignment="1">
      <alignment vertical="center" readingOrder="1"/>
    </xf>
    <xf numFmtId="0" fontId="5" fillId="0" borderId="51" xfId="0" applyNumberFormat="1" applyFont="1" applyFill="1" applyBorder="1" applyAlignment="1">
      <alignment vertical="center" readingOrder="1"/>
    </xf>
    <xf numFmtId="0" fontId="16" fillId="0" borderId="51" xfId="7" applyFont="1" applyBorder="1" applyAlignment="1">
      <alignment vertical="center" wrapText="1" readingOrder="1"/>
    </xf>
    <xf numFmtId="0" fontId="5" fillId="0" borderId="57" xfId="2" applyFont="1" applyFill="1" applyBorder="1" applyAlignment="1">
      <alignment vertical="center" readingOrder="1"/>
    </xf>
    <xf numFmtId="0" fontId="19" fillId="0" borderId="113" xfId="7" applyFont="1" applyBorder="1" applyAlignment="1">
      <alignment vertical="center" wrapText="1" readingOrder="1"/>
    </xf>
    <xf numFmtId="0" fontId="19" fillId="0" borderId="74" xfId="7" applyFont="1" applyBorder="1" applyAlignment="1">
      <alignment vertical="center" wrapText="1" readingOrder="1"/>
    </xf>
    <xf numFmtId="0" fontId="19" fillId="0" borderId="75" xfId="7" applyFont="1" applyBorder="1" applyAlignment="1">
      <alignment vertical="center" wrapText="1" readingOrder="1"/>
    </xf>
    <xf numFmtId="2" fontId="8" fillId="3" borderId="0" xfId="2" applyNumberFormat="1" applyFont="1" applyFill="1" applyBorder="1" applyAlignment="1">
      <alignment vertical="center" readingOrder="1"/>
    </xf>
    <xf numFmtId="2" fontId="13" fillId="10" borderId="35" xfId="2" applyNumberFormat="1" applyFont="1" applyFill="1" applyBorder="1" applyAlignment="1">
      <alignment vertical="center" wrapText="1" readingOrder="1"/>
    </xf>
    <xf numFmtId="2" fontId="13" fillId="10" borderId="0" xfId="2" applyNumberFormat="1" applyFont="1" applyFill="1" applyBorder="1" applyAlignment="1">
      <alignment vertical="center" wrapText="1" readingOrder="1"/>
    </xf>
    <xf numFmtId="2" fontId="13" fillId="10" borderId="15" xfId="2" applyNumberFormat="1" applyFont="1" applyFill="1" applyBorder="1" applyAlignment="1">
      <alignment vertical="center" wrapText="1" readingOrder="1"/>
    </xf>
    <xf numFmtId="0" fontId="5" fillId="8" borderId="29" xfId="0" applyNumberFormat="1" applyFont="1" applyFill="1" applyBorder="1" applyAlignment="1">
      <alignment vertical="center" readingOrder="1"/>
    </xf>
    <xf numFmtId="0" fontId="5" fillId="0" borderId="6" xfId="0" applyFont="1" applyBorder="1" applyAlignment="1">
      <alignment vertical="center" readingOrder="1"/>
    </xf>
    <xf numFmtId="0" fontId="5" fillId="0" borderId="16" xfId="0" applyFont="1" applyBorder="1" applyAlignment="1">
      <alignment vertical="center" readingOrder="1"/>
    </xf>
    <xf numFmtId="0" fontId="5" fillId="4" borderId="35" xfId="0" applyNumberFormat="1" applyFont="1" applyFill="1" applyBorder="1" applyAlignment="1">
      <alignment vertical="center" readingOrder="1"/>
    </xf>
    <xf numFmtId="0" fontId="5" fillId="4" borderId="16" xfId="0" applyNumberFormat="1" applyFont="1" applyFill="1" applyBorder="1" applyAlignment="1">
      <alignment vertical="center" readingOrder="1"/>
    </xf>
    <xf numFmtId="0" fontId="16" fillId="0" borderId="16" xfId="7" applyFont="1" applyFill="1" applyBorder="1" applyAlignment="1">
      <alignment vertical="center" wrapText="1" readingOrder="1"/>
    </xf>
    <xf numFmtId="0" fontId="19" fillId="0" borderId="110" xfId="7" applyFont="1" applyFill="1" applyBorder="1" applyAlignment="1">
      <alignment vertical="center" readingOrder="1"/>
    </xf>
    <xf numFmtId="0" fontId="19" fillId="0" borderId="12" xfId="7" applyFont="1" applyFill="1" applyBorder="1" applyAlignment="1">
      <alignment vertical="center" readingOrder="1"/>
    </xf>
    <xf numFmtId="0" fontId="19" fillId="0" borderId="70" xfId="7" applyFont="1" applyFill="1" applyBorder="1" applyAlignment="1">
      <alignment vertical="center" readingOrder="1"/>
    </xf>
    <xf numFmtId="2" fontId="16" fillId="0" borderId="5" xfId="7" applyNumberFormat="1" applyFont="1" applyBorder="1" applyAlignment="1">
      <alignment vertical="center" readingOrder="1"/>
    </xf>
    <xf numFmtId="0" fontId="5" fillId="8" borderId="53" xfId="0" applyNumberFormat="1" applyFont="1" applyFill="1" applyBorder="1" applyAlignment="1">
      <alignment vertical="center" readingOrder="1"/>
    </xf>
    <xf numFmtId="0" fontId="19" fillId="0" borderId="127" xfId="7" applyFont="1" applyBorder="1" applyAlignment="1">
      <alignment vertical="center" readingOrder="1"/>
    </xf>
    <xf numFmtId="0" fontId="19" fillId="0" borderId="128" xfId="7" applyFont="1" applyBorder="1" applyAlignment="1">
      <alignment vertical="center" readingOrder="1"/>
    </xf>
    <xf numFmtId="0" fontId="19" fillId="0" borderId="129" xfId="7" applyFont="1" applyBorder="1" applyAlignment="1">
      <alignment vertical="center" readingOrder="1"/>
    </xf>
    <xf numFmtId="0" fontId="16" fillId="0" borderId="130" xfId="7" applyFont="1" applyFill="1" applyBorder="1" applyAlignment="1">
      <alignment vertical="center" wrapText="1" readingOrder="1"/>
    </xf>
    <xf numFmtId="0" fontId="5" fillId="8" borderId="64" xfId="0" applyNumberFormat="1" applyFont="1" applyFill="1" applyBorder="1" applyAlignment="1">
      <alignment vertical="center" readingOrder="1"/>
    </xf>
    <xf numFmtId="0" fontId="5" fillId="0" borderId="17" xfId="2" applyFont="1" applyFill="1" applyBorder="1" applyAlignment="1">
      <alignment vertical="center" wrapText="1" readingOrder="1"/>
    </xf>
    <xf numFmtId="0" fontId="5" fillId="0" borderId="16" xfId="2" applyFont="1" applyFill="1" applyBorder="1" applyAlignment="1">
      <alignment vertical="center" wrapText="1" readingOrder="1"/>
    </xf>
    <xf numFmtId="0" fontId="5" fillId="8" borderId="46" xfId="0" applyNumberFormat="1" applyFont="1" applyFill="1" applyBorder="1" applyAlignment="1">
      <alignment vertical="center" readingOrder="1"/>
    </xf>
    <xf numFmtId="0" fontId="19" fillId="0" borderId="55" xfId="7" applyFont="1" applyBorder="1" applyAlignment="1">
      <alignment vertical="center" wrapText="1" readingOrder="1"/>
    </xf>
    <xf numFmtId="0" fontId="5" fillId="8" borderId="58" xfId="0" applyNumberFormat="1" applyFont="1" applyFill="1" applyBorder="1" applyAlignment="1">
      <alignment vertical="center" readingOrder="1"/>
    </xf>
    <xf numFmtId="0" fontId="16" fillId="0" borderId="130" xfId="7" applyFont="1" applyFill="1" applyBorder="1" applyAlignment="1">
      <alignment vertical="center" readingOrder="1"/>
    </xf>
    <xf numFmtId="0" fontId="5" fillId="8" borderId="27" xfId="0" applyNumberFormat="1" applyFont="1" applyFill="1" applyBorder="1" applyAlignment="1">
      <alignment vertical="center" readingOrder="1"/>
    </xf>
    <xf numFmtId="0" fontId="16" fillId="0" borderId="129" xfId="7" applyFont="1" applyBorder="1" applyAlignment="1">
      <alignment vertical="center" wrapText="1" readingOrder="1"/>
    </xf>
    <xf numFmtId="2" fontId="5" fillId="0" borderId="140" xfId="0" applyNumberFormat="1" applyFont="1" applyFill="1" applyBorder="1" applyAlignment="1">
      <alignment vertical="center" readingOrder="1"/>
    </xf>
    <xf numFmtId="0" fontId="16" fillId="0" borderId="124" xfId="7" applyFont="1" applyFill="1" applyBorder="1" applyAlignment="1">
      <alignment vertical="center" wrapText="1" readingOrder="1"/>
    </xf>
    <xf numFmtId="0" fontId="16" fillId="0" borderId="125" xfId="7" applyFont="1" applyFill="1" applyBorder="1" applyAlignment="1">
      <alignment vertical="center" wrapText="1" readingOrder="1"/>
    </xf>
    <xf numFmtId="0" fontId="16" fillId="0" borderId="126" xfId="7" applyFont="1" applyFill="1" applyBorder="1" applyAlignment="1">
      <alignment vertical="center" wrapText="1" readingOrder="1"/>
    </xf>
    <xf numFmtId="0" fontId="5" fillId="8" borderId="27" xfId="0" applyNumberFormat="1" applyFont="1" applyFill="1" applyBorder="1" applyAlignment="1">
      <alignment vertical="center" readingOrder="1"/>
    </xf>
    <xf numFmtId="0" fontId="13" fillId="0" borderId="140" xfId="0" applyFont="1" applyFill="1" applyBorder="1" applyAlignment="1">
      <alignment vertical="center" readingOrder="1"/>
    </xf>
    <xf numFmtId="0" fontId="13" fillId="0" borderId="142" xfId="0" applyFont="1" applyFill="1" applyBorder="1" applyAlignment="1">
      <alignment vertical="center" readingOrder="1"/>
    </xf>
    <xf numFmtId="2" fontId="5" fillId="3" borderId="70" xfId="0" applyNumberFormat="1" applyFont="1" applyFill="1" applyBorder="1" applyAlignment="1">
      <alignment vertical="center" readingOrder="1"/>
    </xf>
    <xf numFmtId="2" fontId="8" fillId="3" borderId="70" xfId="0" applyNumberFormat="1" applyFont="1" applyFill="1" applyBorder="1" applyAlignment="1">
      <alignment vertical="center" readingOrder="1"/>
    </xf>
    <xf numFmtId="0" fontId="13" fillId="0" borderId="0" xfId="0" applyFont="1" applyFill="1" applyBorder="1" applyAlignment="1">
      <alignment vertical="center" wrapText="1" readingOrder="1"/>
    </xf>
    <xf numFmtId="0" fontId="13" fillId="0" borderId="16" xfId="0" applyFont="1" applyFill="1" applyBorder="1" applyAlignment="1">
      <alignment vertical="center" wrapText="1" readingOrder="1"/>
    </xf>
    <xf numFmtId="0" fontId="5" fillId="8" borderId="38" xfId="0" applyNumberFormat="1" applyFont="1" applyFill="1" applyBorder="1" applyAlignment="1">
      <alignment vertical="center" readingOrder="1"/>
    </xf>
    <xf numFmtId="0" fontId="16" fillId="0" borderId="132" xfId="7" applyFont="1" applyFill="1" applyBorder="1" applyAlignment="1">
      <alignment vertical="center" wrapText="1" readingOrder="1"/>
    </xf>
    <xf numFmtId="0" fontId="16" fillId="0" borderId="175" xfId="7" applyFont="1" applyFill="1" applyBorder="1" applyAlignment="1">
      <alignment vertical="center" wrapText="1" readingOrder="1"/>
    </xf>
    <xf numFmtId="0" fontId="5" fillId="8" borderId="39" xfId="0" applyNumberFormat="1" applyFont="1" applyFill="1" applyBorder="1" applyAlignment="1">
      <alignment vertical="center" readingOrder="1"/>
    </xf>
    <xf numFmtId="2" fontId="8" fillId="4" borderId="5" xfId="0" applyNumberFormat="1" applyFont="1" applyFill="1" applyBorder="1" applyAlignment="1">
      <alignment vertical="center" readingOrder="1"/>
    </xf>
    <xf numFmtId="2" fontId="8" fillId="4" borderId="2" xfId="0" applyNumberFormat="1" applyFont="1" applyFill="1" applyBorder="1" applyAlignment="1">
      <alignment vertical="center" readingOrder="1"/>
    </xf>
    <xf numFmtId="2" fontId="8" fillId="4" borderId="30" xfId="0" applyNumberFormat="1" applyFont="1" applyFill="1" applyBorder="1" applyAlignment="1">
      <alignment vertical="center" readingOrder="1"/>
    </xf>
    <xf numFmtId="0" fontId="5" fillId="8" borderId="82" xfId="0" applyNumberFormat="1" applyFont="1" applyFill="1" applyBorder="1" applyAlignment="1">
      <alignment vertical="center" readingOrder="1"/>
    </xf>
    <xf numFmtId="0" fontId="5" fillId="8" borderId="104" xfId="0" applyNumberFormat="1" applyFont="1" applyFill="1" applyBorder="1" applyAlignment="1">
      <alignment vertical="center" readingOrder="1"/>
    </xf>
    <xf numFmtId="0" fontId="5" fillId="4" borderId="71" xfId="0" applyNumberFormat="1" applyFont="1" applyFill="1" applyBorder="1" applyAlignment="1">
      <alignment vertical="center" readingOrder="1"/>
    </xf>
    <xf numFmtId="0" fontId="5" fillId="4" borderId="1" xfId="0" applyNumberFormat="1" applyFont="1" applyFill="1" applyBorder="1" applyAlignment="1">
      <alignment vertical="center" readingOrder="1"/>
    </xf>
    <xf numFmtId="0" fontId="5" fillId="4" borderId="41" xfId="0" applyNumberFormat="1" applyFont="1" applyFill="1" applyBorder="1" applyAlignment="1">
      <alignment vertical="center" readingOrder="1"/>
    </xf>
    <xf numFmtId="0" fontId="16" fillId="4" borderId="16" xfId="7" applyNumberFormat="1" applyFont="1" applyFill="1" applyBorder="1" applyAlignment="1">
      <alignment vertical="center" readingOrder="1"/>
    </xf>
    <xf numFmtId="2" fontId="8" fillId="4" borderId="6" xfId="0" applyNumberFormat="1" applyFont="1" applyFill="1" applyBorder="1" applyAlignment="1">
      <alignment vertical="center" readingOrder="1"/>
    </xf>
    <xf numFmtId="2" fontId="8" fillId="4" borderId="0" xfId="0" applyNumberFormat="1" applyFont="1" applyFill="1" applyBorder="1" applyAlignment="1">
      <alignment vertical="center" readingOrder="1"/>
    </xf>
    <xf numFmtId="2" fontId="8" fillId="4" borderId="16" xfId="0" applyNumberFormat="1" applyFont="1" applyFill="1" applyBorder="1" applyAlignment="1">
      <alignment vertical="center" readingOrder="1"/>
    </xf>
    <xf numFmtId="2" fontId="16" fillId="0" borderId="7" xfId="7" applyNumberFormat="1" applyFont="1" applyBorder="1" applyAlignment="1">
      <alignment vertical="center" readingOrder="1"/>
    </xf>
    <xf numFmtId="2" fontId="5" fillId="8" borderId="14" xfId="0" applyNumberFormat="1" applyFont="1" applyFill="1" applyBorder="1" applyAlignment="1">
      <alignment vertical="center" readingOrder="1"/>
    </xf>
    <xf numFmtId="0" fontId="14" fillId="2" borderId="0" xfId="2" applyFont="1" applyFill="1" applyBorder="1" applyAlignment="1">
      <alignment vertical="center" readingOrder="1"/>
    </xf>
    <xf numFmtId="2" fontId="13" fillId="10" borderId="42" xfId="2" applyNumberFormat="1" applyFont="1" applyFill="1" applyBorder="1" applyAlignment="1">
      <alignment vertical="center" wrapText="1" readingOrder="1"/>
    </xf>
    <xf numFmtId="2" fontId="13" fillId="10" borderId="43" xfId="2" applyNumberFormat="1" applyFont="1" applyFill="1" applyBorder="1" applyAlignment="1">
      <alignment vertical="center" wrapText="1" readingOrder="1"/>
    </xf>
    <xf numFmtId="2" fontId="13" fillId="10" borderId="45" xfId="2" applyNumberFormat="1" applyFont="1" applyFill="1" applyBorder="1" applyAlignment="1">
      <alignment vertical="center" wrapText="1" readingOrder="1"/>
    </xf>
    <xf numFmtId="0" fontId="5" fillId="3" borderId="78" xfId="0" applyNumberFormat="1" applyFont="1" applyFill="1" applyBorder="1" applyAlignment="1">
      <alignment vertical="center" readingOrder="1"/>
    </xf>
    <xf numFmtId="0" fontId="16" fillId="3" borderId="47" xfId="7" applyFont="1" applyFill="1" applyBorder="1" applyAlignment="1">
      <alignment vertical="center" wrapText="1" readingOrder="1"/>
    </xf>
    <xf numFmtId="0" fontId="16" fillId="3" borderId="43" xfId="7" applyFont="1" applyFill="1" applyBorder="1" applyAlignment="1">
      <alignment vertical="center" wrapText="1" readingOrder="1"/>
    </xf>
    <xf numFmtId="0" fontId="13" fillId="3" borderId="43" xfId="0" applyFont="1" applyFill="1" applyBorder="1" applyAlignment="1">
      <alignment vertical="center" wrapText="1" readingOrder="1"/>
    </xf>
    <xf numFmtId="0" fontId="13" fillId="3" borderId="44" xfId="0" applyFont="1" applyFill="1" applyBorder="1" applyAlignment="1">
      <alignment vertical="center" wrapText="1" readingOrder="1"/>
    </xf>
    <xf numFmtId="0" fontId="5" fillId="8" borderId="49" xfId="0" applyNumberFormat="1" applyFont="1" applyFill="1" applyBorder="1" applyAlignment="1">
      <alignment vertical="center" readingOrder="1"/>
    </xf>
    <xf numFmtId="0" fontId="16" fillId="0" borderId="43" xfId="7" applyFont="1" applyBorder="1" applyAlignment="1">
      <alignment vertical="center" readingOrder="1"/>
    </xf>
    <xf numFmtId="0" fontId="13" fillId="0" borderId="43" xfId="0" applyFont="1" applyFill="1" applyBorder="1" applyAlignment="1">
      <alignment vertical="center" wrapText="1" readingOrder="1"/>
    </xf>
    <xf numFmtId="0" fontId="5" fillId="8" borderId="76" xfId="0" applyNumberFormat="1" applyFont="1" applyFill="1" applyBorder="1" applyAlignment="1">
      <alignment vertical="center" readingOrder="1"/>
    </xf>
    <xf numFmtId="2" fontId="8" fillId="0" borderId="50" xfId="0" applyNumberFormat="1" applyFont="1" applyFill="1" applyBorder="1" applyAlignment="1">
      <alignment vertical="center" readingOrder="1"/>
    </xf>
    <xf numFmtId="2" fontId="8" fillId="0" borderId="43" xfId="0" applyNumberFormat="1" applyFont="1" applyFill="1" applyBorder="1" applyAlignment="1">
      <alignment vertical="center" readingOrder="1"/>
    </xf>
    <xf numFmtId="2" fontId="8" fillId="0" borderId="44" xfId="0" applyNumberFormat="1" applyFont="1" applyFill="1" applyBorder="1" applyAlignment="1">
      <alignment vertical="center" readingOrder="1"/>
    </xf>
    <xf numFmtId="0" fontId="5" fillId="8" borderId="49" xfId="0" applyNumberFormat="1" applyFont="1" applyFill="1" applyBorder="1" applyAlignment="1">
      <alignment vertical="center" readingOrder="1"/>
    </xf>
    <xf numFmtId="0" fontId="16" fillId="4" borderId="47" xfId="7" applyNumberFormat="1" applyFont="1" applyFill="1" applyBorder="1" applyAlignment="1">
      <alignment vertical="center" readingOrder="1"/>
    </xf>
    <xf numFmtId="0" fontId="16" fillId="4" borderId="43" xfId="7" applyNumberFormat="1" applyFont="1" applyFill="1" applyBorder="1" applyAlignment="1">
      <alignment vertical="center" readingOrder="1"/>
    </xf>
    <xf numFmtId="0" fontId="16" fillId="4" borderId="44" xfId="7" applyNumberFormat="1" applyFont="1" applyFill="1" applyBorder="1" applyAlignment="1">
      <alignment vertical="center" readingOrder="1"/>
    </xf>
    <xf numFmtId="0" fontId="5" fillId="8" borderId="48" xfId="0" applyNumberFormat="1" applyFont="1" applyFill="1" applyBorder="1" applyAlignment="1">
      <alignment vertical="center" readingOrder="1"/>
    </xf>
    <xf numFmtId="2" fontId="8" fillId="4" borderId="47" xfId="0" applyNumberFormat="1" applyFont="1" applyFill="1" applyBorder="1" applyAlignment="1">
      <alignment vertical="center" readingOrder="1"/>
    </xf>
    <xf numFmtId="2" fontId="8" fillId="4" borderId="43" xfId="0" applyNumberFormat="1" applyFont="1" applyFill="1" applyBorder="1" applyAlignment="1">
      <alignment vertical="center" readingOrder="1"/>
    </xf>
    <xf numFmtId="2" fontId="8" fillId="4" borderId="44" xfId="0" applyNumberFormat="1" applyFont="1" applyFill="1" applyBorder="1" applyAlignment="1">
      <alignment vertical="center" readingOrder="1"/>
    </xf>
    <xf numFmtId="2" fontId="8" fillId="3" borderId="42" xfId="0" applyNumberFormat="1" applyFont="1" applyFill="1" applyBorder="1" applyAlignment="1">
      <alignment vertical="center" readingOrder="1"/>
    </xf>
    <xf numFmtId="2" fontId="8" fillId="3" borderId="43" xfId="0" applyNumberFormat="1" applyFont="1" applyFill="1" applyBorder="1" applyAlignment="1">
      <alignment vertical="center" readingOrder="1"/>
    </xf>
    <xf numFmtId="2" fontId="5" fillId="3" borderId="76" xfId="0" applyNumberFormat="1" applyFont="1" applyFill="1" applyBorder="1" applyAlignment="1">
      <alignment vertical="center" readingOrder="1"/>
    </xf>
    <xf numFmtId="2" fontId="8" fillId="3" borderId="44" xfId="0" applyNumberFormat="1" applyFont="1" applyFill="1" applyBorder="1" applyAlignment="1">
      <alignment vertical="center" readingOrder="1"/>
    </xf>
    <xf numFmtId="2" fontId="13" fillId="0" borderId="0" xfId="2" applyNumberFormat="1" applyFont="1" applyFill="1" applyBorder="1" applyAlignment="1">
      <alignment vertical="center" readingOrder="1"/>
    </xf>
    <xf numFmtId="0" fontId="19" fillId="0" borderId="0" xfId="7" applyFont="1" applyFill="1" applyBorder="1" applyAlignment="1">
      <alignment vertical="center" wrapText="1" readingOrder="1"/>
    </xf>
    <xf numFmtId="2" fontId="16" fillId="0" borderId="0" xfId="7" applyNumberFormat="1" applyFont="1" applyFill="1" applyBorder="1" applyAlignment="1">
      <alignment vertical="center" readingOrder="1"/>
    </xf>
    <xf numFmtId="2" fontId="13" fillId="10" borderId="54" xfId="2" applyNumberFormat="1" applyFont="1" applyFill="1" applyBorder="1" applyAlignment="1">
      <alignment vertical="center" readingOrder="1"/>
    </xf>
    <xf numFmtId="2" fontId="13" fillId="10" borderId="51" xfId="2" applyNumberFormat="1" applyFont="1" applyFill="1" applyBorder="1" applyAlignment="1">
      <alignment vertical="center" readingOrder="1"/>
    </xf>
    <xf numFmtId="2" fontId="13" fillId="10" borderId="57" xfId="2" applyNumberFormat="1" applyFont="1" applyFill="1" applyBorder="1" applyAlignment="1">
      <alignment vertical="center" readingOrder="1"/>
    </xf>
    <xf numFmtId="0" fontId="5" fillId="3" borderId="72" xfId="0" applyNumberFormat="1" applyFont="1" applyFill="1" applyBorder="1" applyAlignment="1">
      <alignment vertical="center" readingOrder="1"/>
    </xf>
    <xf numFmtId="0" fontId="16" fillId="3" borderId="51" xfId="7" applyFont="1" applyFill="1" applyBorder="1" applyAlignment="1">
      <alignment vertical="center" readingOrder="1"/>
    </xf>
    <xf numFmtId="0" fontId="5" fillId="3" borderId="51" xfId="2" applyFont="1" applyFill="1" applyBorder="1" applyAlignment="1">
      <alignment vertical="center" readingOrder="1"/>
    </xf>
    <xf numFmtId="2" fontId="8" fillId="3" borderId="51" xfId="0" applyNumberFormat="1" applyFont="1" applyFill="1" applyBorder="1" applyAlignment="1">
      <alignment vertical="center" readingOrder="1"/>
    </xf>
    <xf numFmtId="0" fontId="5" fillId="3" borderId="51" xfId="0" applyNumberFormat="1" applyFont="1" applyFill="1" applyBorder="1" applyAlignment="1">
      <alignment vertical="center" readingOrder="1"/>
    </xf>
    <xf numFmtId="0" fontId="16" fillId="3" borderId="51" xfId="7" applyFont="1" applyFill="1" applyBorder="1" applyAlignment="1">
      <alignment vertical="center" wrapText="1" readingOrder="1"/>
    </xf>
    <xf numFmtId="0" fontId="5" fillId="3" borderId="57" xfId="2" applyFont="1" applyFill="1" applyBorder="1" applyAlignment="1">
      <alignment vertical="center" readingOrder="1"/>
    </xf>
    <xf numFmtId="2" fontId="13" fillId="10" borderId="35" xfId="2" applyNumberFormat="1" applyFont="1" applyFill="1" applyBorder="1" applyAlignment="1">
      <alignment vertical="center" readingOrder="1"/>
    </xf>
    <xf numFmtId="2" fontId="13" fillId="10" borderId="0" xfId="2" applyNumberFormat="1" applyFont="1" applyFill="1" applyBorder="1" applyAlignment="1">
      <alignment vertical="center" readingOrder="1"/>
    </xf>
    <xf numFmtId="2" fontId="13" fillId="10" borderId="16" xfId="2" applyNumberFormat="1" applyFont="1" applyFill="1" applyBorder="1" applyAlignment="1">
      <alignment vertical="center" readingOrder="1"/>
    </xf>
    <xf numFmtId="0" fontId="19" fillId="3" borderId="66" xfId="7" applyFont="1" applyFill="1" applyBorder="1" applyAlignment="1">
      <alignment vertical="center" readingOrder="1"/>
    </xf>
    <xf numFmtId="0" fontId="19" fillId="3" borderId="36" xfId="7" applyFont="1" applyFill="1" applyBorder="1" applyAlignment="1">
      <alignment vertical="center" readingOrder="1"/>
    </xf>
    <xf numFmtId="0" fontId="19" fillId="3" borderId="55" xfId="7" applyFont="1" applyFill="1" applyBorder="1" applyAlignment="1">
      <alignment vertical="center" readingOrder="1"/>
    </xf>
    <xf numFmtId="0" fontId="5" fillId="3" borderId="39" xfId="0" applyNumberFormat="1" applyFont="1" applyFill="1" applyBorder="1" applyAlignment="1">
      <alignment vertical="center" readingOrder="1"/>
    </xf>
    <xf numFmtId="0" fontId="16" fillId="3" borderId="0" xfId="7" applyFont="1" applyFill="1" applyBorder="1" applyAlignment="1">
      <alignment vertical="center" readingOrder="1"/>
    </xf>
    <xf numFmtId="2" fontId="8" fillId="3" borderId="16" xfId="0" applyNumberFormat="1" applyFont="1" applyFill="1" applyBorder="1" applyAlignment="1">
      <alignment vertical="center" readingOrder="1"/>
    </xf>
    <xf numFmtId="0" fontId="5" fillId="3" borderId="9" xfId="0" applyNumberFormat="1" applyFont="1" applyFill="1" applyBorder="1" applyAlignment="1">
      <alignment vertical="center" readingOrder="1"/>
    </xf>
    <xf numFmtId="0" fontId="16" fillId="3" borderId="5" xfId="7" applyFont="1" applyFill="1" applyBorder="1" applyAlignment="1">
      <alignment vertical="center" wrapText="1" readingOrder="1"/>
    </xf>
    <xf numFmtId="0" fontId="16" fillId="3" borderId="2" xfId="7" applyFont="1" applyFill="1" applyBorder="1" applyAlignment="1">
      <alignment vertical="center" wrapText="1" readingOrder="1"/>
    </xf>
    <xf numFmtId="0" fontId="16" fillId="3" borderId="40" xfId="7" applyFont="1" applyFill="1" applyBorder="1" applyAlignment="1">
      <alignment vertical="center" wrapText="1" readingOrder="1"/>
    </xf>
    <xf numFmtId="0" fontId="16" fillId="3" borderId="7" xfId="7" applyFont="1" applyFill="1" applyBorder="1" applyAlignment="1">
      <alignment vertical="center" wrapText="1" readingOrder="1"/>
    </xf>
    <xf numFmtId="0" fontId="16" fillId="3" borderId="1" xfId="7" applyFont="1" applyFill="1" applyBorder="1" applyAlignment="1">
      <alignment vertical="center" wrapText="1" readingOrder="1"/>
    </xf>
    <xf numFmtId="0" fontId="16" fillId="3" borderId="41" xfId="7" applyFont="1" applyFill="1" applyBorder="1" applyAlignment="1">
      <alignment vertical="center" wrapText="1" readingOrder="1"/>
    </xf>
    <xf numFmtId="0" fontId="16" fillId="3" borderId="0" xfId="7" applyFont="1" applyFill="1" applyBorder="1" applyAlignment="1">
      <alignment vertical="center" wrapText="1" readingOrder="1"/>
    </xf>
    <xf numFmtId="0" fontId="5" fillId="3" borderId="111" xfId="0" applyNumberFormat="1" applyFont="1" applyFill="1" applyBorder="1" applyAlignment="1">
      <alignment vertical="center" readingOrder="1"/>
    </xf>
    <xf numFmtId="0" fontId="5" fillId="3" borderId="112" xfId="0" applyNumberFormat="1" applyFont="1" applyFill="1" applyBorder="1" applyAlignment="1">
      <alignment vertical="center" readingOrder="1"/>
    </xf>
    <xf numFmtId="0" fontId="5" fillId="3" borderId="39" xfId="0" applyNumberFormat="1" applyFont="1" applyFill="1" applyBorder="1" applyAlignment="1">
      <alignment vertical="center" readingOrder="1"/>
    </xf>
    <xf numFmtId="2" fontId="8" fillId="3" borderId="5" xfId="0" applyNumberFormat="1" applyFont="1" applyFill="1" applyBorder="1" applyAlignment="1">
      <alignment vertical="center" readingOrder="1"/>
    </xf>
    <xf numFmtId="2" fontId="8" fillId="3" borderId="2" xfId="0" applyNumberFormat="1" applyFont="1" applyFill="1" applyBorder="1" applyAlignment="1">
      <alignment vertical="center" readingOrder="1"/>
    </xf>
    <xf numFmtId="2" fontId="8" fillId="3" borderId="40" xfId="0" applyNumberFormat="1" applyFont="1" applyFill="1" applyBorder="1" applyAlignment="1">
      <alignment vertical="center" readingOrder="1"/>
    </xf>
    <xf numFmtId="0" fontId="5" fillId="3" borderId="46" xfId="0" applyNumberFormat="1" applyFont="1" applyFill="1" applyBorder="1" applyAlignment="1">
      <alignment vertical="center" readingOrder="1"/>
    </xf>
    <xf numFmtId="2" fontId="8" fillId="3" borderId="6" xfId="0" applyNumberFormat="1" applyFont="1" applyFill="1" applyBorder="1" applyAlignment="1">
      <alignment vertical="center" readingOrder="1"/>
    </xf>
    <xf numFmtId="2" fontId="8" fillId="3" borderId="0" xfId="0" applyNumberFormat="1" applyFont="1" applyFill="1" applyBorder="1" applyAlignment="1">
      <alignment vertical="center" readingOrder="1"/>
    </xf>
    <xf numFmtId="2" fontId="8" fillId="3" borderId="16" xfId="0" applyNumberFormat="1" applyFont="1" applyFill="1" applyBorder="1" applyAlignment="1">
      <alignment vertical="center" readingOrder="1"/>
    </xf>
    <xf numFmtId="2" fontId="8" fillId="7" borderId="1" xfId="0" applyNumberFormat="1" applyFont="1" applyFill="1" applyBorder="1" applyAlignment="1">
      <alignment vertical="center" readingOrder="1"/>
    </xf>
    <xf numFmtId="2" fontId="13" fillId="10" borderId="42" xfId="2" applyNumberFormat="1" applyFont="1" applyFill="1" applyBorder="1" applyAlignment="1">
      <alignment vertical="center" readingOrder="1"/>
    </xf>
    <xf numFmtId="2" fontId="13" fillId="10" borderId="43" xfId="2" applyNumberFormat="1" applyFont="1" applyFill="1" applyBorder="1" applyAlignment="1">
      <alignment vertical="center" readingOrder="1"/>
    </xf>
    <xf numFmtId="2" fontId="13" fillId="10" borderId="44" xfId="2" applyNumberFormat="1" applyFont="1" applyFill="1" applyBorder="1" applyAlignment="1">
      <alignment vertical="center" readingOrder="1"/>
    </xf>
    <xf numFmtId="0" fontId="5" fillId="3" borderId="48" xfId="0" applyNumberFormat="1" applyFont="1" applyFill="1" applyBorder="1" applyAlignment="1">
      <alignment vertical="center" readingOrder="1"/>
    </xf>
    <xf numFmtId="2" fontId="8" fillId="3" borderId="47" xfId="0" applyNumberFormat="1" applyFont="1" applyFill="1" applyBorder="1" applyAlignment="1">
      <alignment vertical="center" readingOrder="1"/>
    </xf>
    <xf numFmtId="2" fontId="8" fillId="3" borderId="43" xfId="0" applyNumberFormat="1" applyFont="1" applyFill="1" applyBorder="1" applyAlignment="1">
      <alignment vertical="center" readingOrder="1"/>
    </xf>
    <xf numFmtId="2" fontId="8" fillId="3" borderId="44" xfId="0" applyNumberFormat="1" applyFont="1" applyFill="1" applyBorder="1" applyAlignment="1">
      <alignment vertical="center" readingOrder="1"/>
    </xf>
    <xf numFmtId="2" fontId="13" fillId="10" borderId="57" xfId="2" applyNumberFormat="1" applyFont="1" applyFill="1" applyBorder="1" applyAlignment="1">
      <alignment vertical="center" wrapText="1" readingOrder="1"/>
    </xf>
    <xf numFmtId="2" fontId="13" fillId="10" borderId="16" xfId="2" applyNumberFormat="1" applyFont="1" applyFill="1" applyBorder="1" applyAlignment="1">
      <alignment vertical="center" wrapText="1" readingOrder="1"/>
    </xf>
    <xf numFmtId="2" fontId="5" fillId="0" borderId="125" xfId="0" applyNumberFormat="1" applyFont="1" applyFill="1" applyBorder="1" applyAlignment="1">
      <alignment vertical="center" readingOrder="1"/>
    </xf>
    <xf numFmtId="2" fontId="8" fillId="0" borderId="126" xfId="0" applyNumberFormat="1" applyFont="1" applyFill="1" applyBorder="1" applyAlignment="1">
      <alignment vertical="center" readingOrder="1"/>
    </xf>
    <xf numFmtId="0" fontId="16" fillId="0" borderId="41" xfId="7" applyFont="1" applyFill="1" applyBorder="1" applyAlignment="1">
      <alignment vertical="center" wrapText="1" readingOrder="1"/>
    </xf>
    <xf numFmtId="2" fontId="13" fillId="10" borderId="44" xfId="2" applyNumberFormat="1" applyFont="1" applyFill="1" applyBorder="1" applyAlignment="1">
      <alignment vertical="center" wrapText="1" readingOrder="1"/>
    </xf>
    <xf numFmtId="0" fontId="13" fillId="10" borderId="197" xfId="0" applyFont="1" applyFill="1" applyBorder="1" applyAlignment="1">
      <alignment vertical="center" wrapText="1" readingOrder="1"/>
    </xf>
    <xf numFmtId="0" fontId="13" fillId="3" borderId="197" xfId="0" applyFont="1" applyFill="1" applyBorder="1" applyAlignment="1">
      <alignment vertical="center" wrapText="1" readingOrder="1"/>
    </xf>
    <xf numFmtId="0" fontId="13" fillId="10" borderId="60" xfId="0" applyFont="1" applyFill="1" applyBorder="1" applyAlignment="1">
      <alignment vertical="center" wrapText="1" readingOrder="1"/>
    </xf>
    <xf numFmtId="0" fontId="13" fillId="10" borderId="51" xfId="0" applyFont="1" applyFill="1" applyBorder="1" applyAlignment="1">
      <alignment vertical="center" wrapText="1" readingOrder="1"/>
    </xf>
    <xf numFmtId="0" fontId="13" fillId="10" borderId="57" xfId="0" applyFont="1" applyFill="1" applyBorder="1" applyAlignment="1">
      <alignment vertical="center" wrapText="1" readingOrder="1"/>
    </xf>
    <xf numFmtId="0" fontId="13" fillId="10" borderId="198" xfId="0" applyFont="1" applyFill="1" applyBorder="1" applyAlignment="1">
      <alignment vertical="center" wrapText="1" readingOrder="1"/>
    </xf>
    <xf numFmtId="0" fontId="13" fillId="3" borderId="198" xfId="0" applyFont="1" applyFill="1" applyBorder="1" applyAlignment="1">
      <alignment vertical="center" wrapText="1" readingOrder="1"/>
    </xf>
    <xf numFmtId="0" fontId="15" fillId="3" borderId="35" xfId="0" applyFont="1" applyFill="1" applyBorder="1" applyAlignment="1">
      <alignment vertical="center" wrapText="1" readingOrder="1"/>
    </xf>
    <xf numFmtId="0" fontId="13" fillId="10" borderId="199" xfId="0" applyFont="1" applyFill="1" applyBorder="1" applyAlignment="1">
      <alignment vertical="center" wrapText="1" readingOrder="1"/>
    </xf>
    <xf numFmtId="0" fontId="15" fillId="3" borderId="199" xfId="0" applyFont="1" applyFill="1" applyBorder="1" applyAlignment="1">
      <alignment vertical="center" wrapText="1" readingOrder="1"/>
    </xf>
    <xf numFmtId="0" fontId="13" fillId="3" borderId="199" xfId="0" applyFont="1" applyFill="1" applyBorder="1" applyAlignment="1">
      <alignment vertical="center" wrapText="1" readingOrder="1"/>
    </xf>
    <xf numFmtId="0" fontId="15" fillId="3" borderId="42" xfId="0" applyFont="1" applyFill="1" applyBorder="1" applyAlignment="1">
      <alignment vertical="center" wrapText="1" readingOrder="1"/>
    </xf>
    <xf numFmtId="0" fontId="5" fillId="0" borderId="93" xfId="2" applyFont="1" applyBorder="1" applyAlignment="1">
      <alignment vertical="center" readingOrder="1"/>
    </xf>
    <xf numFmtId="0" fontId="5" fillId="3" borderId="54" xfId="0" applyNumberFormat="1" applyFont="1" applyFill="1" applyBorder="1" applyAlignment="1">
      <alignment vertical="center" readingOrder="1"/>
    </xf>
    <xf numFmtId="0" fontId="5" fillId="3" borderId="51" xfId="0" applyNumberFormat="1" applyFont="1" applyFill="1" applyBorder="1" applyAlignment="1">
      <alignment vertical="center" readingOrder="1"/>
    </xf>
    <xf numFmtId="0" fontId="5" fillId="3" borderId="57" xfId="0" applyNumberFormat="1" applyFont="1" applyFill="1" applyBorder="1" applyAlignment="1">
      <alignment vertical="center" readingOrder="1"/>
    </xf>
    <xf numFmtId="0" fontId="5" fillId="3" borderId="35" xfId="0" applyNumberFormat="1" applyFont="1" applyFill="1" applyBorder="1" applyAlignment="1">
      <alignment vertical="center" readingOrder="1"/>
    </xf>
    <xf numFmtId="0" fontId="5" fillId="3" borderId="0" xfId="0" applyNumberFormat="1" applyFont="1" applyFill="1" applyBorder="1" applyAlignment="1">
      <alignment vertical="center" readingOrder="1"/>
    </xf>
    <xf numFmtId="0" fontId="5" fillId="3" borderId="16" xfId="0" applyNumberFormat="1" applyFont="1" applyFill="1" applyBorder="1" applyAlignment="1">
      <alignment vertical="center" readingOrder="1"/>
    </xf>
    <xf numFmtId="0" fontId="16" fillId="0" borderId="127" xfId="7" applyFont="1" applyFill="1" applyBorder="1" applyAlignment="1">
      <alignment vertical="center" wrapText="1" readingOrder="1"/>
    </xf>
    <xf numFmtId="0" fontId="16" fillId="0" borderId="128" xfId="7" applyFont="1" applyFill="1" applyBorder="1" applyAlignment="1">
      <alignment vertical="center" wrapText="1" readingOrder="1"/>
    </xf>
    <xf numFmtId="0" fontId="16" fillId="0" borderId="129" xfId="7" applyFont="1" applyFill="1" applyBorder="1" applyAlignment="1">
      <alignment vertical="center" wrapText="1" readingOrder="1"/>
    </xf>
    <xf numFmtId="0" fontId="5" fillId="3" borderId="42" xfId="0" applyNumberFormat="1" applyFont="1" applyFill="1" applyBorder="1" applyAlignment="1">
      <alignment vertical="center" readingOrder="1"/>
    </xf>
    <xf numFmtId="0" fontId="5" fillId="3" borderId="43" xfId="0" applyNumberFormat="1" applyFont="1" applyFill="1" applyBorder="1" applyAlignment="1">
      <alignment vertical="center" readingOrder="1"/>
    </xf>
    <xf numFmtId="0" fontId="5" fillId="3" borderId="44" xfId="0" applyNumberFormat="1" applyFont="1" applyFill="1" applyBorder="1" applyAlignment="1">
      <alignment vertical="center" readingOrder="1"/>
    </xf>
    <xf numFmtId="0" fontId="5" fillId="3" borderId="60" xfId="0" applyNumberFormat="1" applyFont="1" applyFill="1" applyBorder="1" applyAlignment="1">
      <alignment vertical="center" readingOrder="1"/>
    </xf>
    <xf numFmtId="0" fontId="5" fillId="3" borderId="69" xfId="0" applyNumberFormat="1" applyFont="1" applyFill="1" applyBorder="1" applyAlignment="1">
      <alignment vertical="center" readingOrder="1"/>
    </xf>
    <xf numFmtId="0" fontId="5" fillId="3" borderId="24" xfId="0" applyNumberFormat="1" applyFont="1" applyFill="1" applyBorder="1" applyAlignment="1">
      <alignment vertical="center" readingOrder="1"/>
    </xf>
    <xf numFmtId="0" fontId="5" fillId="3" borderId="15" xfId="0" applyNumberFormat="1" applyFont="1" applyFill="1" applyBorder="1" applyAlignment="1">
      <alignment vertical="center" readingOrder="1"/>
    </xf>
    <xf numFmtId="0" fontId="5" fillId="8" borderId="11" xfId="0" applyNumberFormat="1" applyFont="1" applyFill="1" applyBorder="1" applyAlignment="1">
      <alignment vertical="center" readingOrder="1"/>
    </xf>
    <xf numFmtId="0" fontId="5" fillId="8" borderId="3" xfId="0" applyNumberFormat="1" applyFont="1" applyFill="1" applyBorder="1" applyAlignment="1">
      <alignment vertical="center" readingOrder="1"/>
    </xf>
    <xf numFmtId="0" fontId="5" fillId="8" borderId="8" xfId="0" applyNumberFormat="1" applyFont="1" applyFill="1" applyBorder="1" applyAlignment="1">
      <alignment vertical="center" readingOrder="1"/>
    </xf>
    <xf numFmtId="0" fontId="5" fillId="3" borderId="56" xfId="0" applyNumberFormat="1" applyFont="1" applyFill="1" applyBorder="1" applyAlignment="1">
      <alignment vertical="center" readingOrder="1"/>
    </xf>
    <xf numFmtId="0" fontId="5" fillId="3" borderId="45" xfId="0" applyNumberFormat="1" applyFont="1" applyFill="1" applyBorder="1" applyAlignment="1">
      <alignment vertical="center" readingOrder="1"/>
    </xf>
    <xf numFmtId="2" fontId="13" fillId="0" borderId="0" xfId="2" applyNumberFormat="1" applyFont="1" applyFill="1" applyBorder="1" applyAlignment="1">
      <alignment vertical="center" wrapText="1" readingOrder="1"/>
    </xf>
    <xf numFmtId="0" fontId="19" fillId="0" borderId="10" xfId="7" applyFont="1" applyBorder="1" applyAlignment="1">
      <alignment vertical="center" readingOrder="1"/>
    </xf>
    <xf numFmtId="0" fontId="19" fillId="0" borderId="12" xfId="7" applyFont="1" applyBorder="1" applyAlignment="1">
      <alignment vertical="center" readingOrder="1"/>
    </xf>
    <xf numFmtId="0" fontId="19" fillId="0" borderId="11" xfId="7" applyFont="1" applyBorder="1" applyAlignment="1">
      <alignment vertical="center" readingOrder="1"/>
    </xf>
    <xf numFmtId="0" fontId="5" fillId="0" borderId="2" xfId="0" applyFont="1" applyBorder="1" applyAlignment="1">
      <alignment vertical="center" readingOrder="1"/>
    </xf>
    <xf numFmtId="0" fontId="5" fillId="0" borderId="3" xfId="0" applyFont="1" applyBorder="1" applyAlignment="1">
      <alignment vertical="center" readingOrder="1"/>
    </xf>
    <xf numFmtId="0" fontId="13" fillId="0" borderId="10" xfId="2" applyFont="1" applyBorder="1" applyAlignment="1">
      <alignment vertical="center" readingOrder="1"/>
    </xf>
    <xf numFmtId="0" fontId="13" fillId="0" borderId="12" xfId="2" applyFont="1" applyBorder="1" applyAlignment="1">
      <alignment vertical="center" readingOrder="1"/>
    </xf>
    <xf numFmtId="0" fontId="13" fillId="0" borderId="11" xfId="2" applyFont="1" applyBorder="1" applyAlignment="1">
      <alignment vertical="center" readingOrder="1"/>
    </xf>
    <xf numFmtId="0" fontId="5" fillId="0" borderId="0" xfId="0" applyFont="1" applyBorder="1" applyAlignment="1">
      <alignment vertical="center" readingOrder="1"/>
    </xf>
    <xf numFmtId="0" fontId="5" fillId="0" borderId="4" xfId="0" applyFont="1" applyBorder="1" applyAlignment="1">
      <alignment vertical="center" readingOrder="1"/>
    </xf>
    <xf numFmtId="0" fontId="5" fillId="8" borderId="17" xfId="0" applyNumberFormat="1" applyFont="1" applyFill="1" applyBorder="1" applyAlignment="1">
      <alignment vertical="center" wrapText="1" readingOrder="1"/>
    </xf>
    <xf numFmtId="0" fontId="5" fillId="0" borderId="125" xfId="0" applyFont="1" applyBorder="1" applyAlignment="1">
      <alignment vertical="center" readingOrder="1"/>
    </xf>
    <xf numFmtId="0" fontId="5" fillId="0" borderId="134" xfId="0" applyFont="1" applyBorder="1" applyAlignment="1">
      <alignment vertical="center" readingOrder="1"/>
    </xf>
    <xf numFmtId="0" fontId="5" fillId="0" borderId="8" xfId="0" applyFont="1" applyBorder="1" applyAlignment="1">
      <alignment vertical="center" readingOrder="1"/>
    </xf>
    <xf numFmtId="0" fontId="16" fillId="0" borderId="6" xfId="7" applyNumberFormat="1" applyFont="1" applyBorder="1" applyAlignment="1">
      <alignment vertical="center" readingOrder="1"/>
    </xf>
    <xf numFmtId="0" fontId="16" fillId="0" borderId="4" xfId="7" applyNumberFormat="1" applyFont="1" applyBorder="1" applyAlignment="1">
      <alignment vertical="center" readingOrder="1"/>
    </xf>
    <xf numFmtId="0" fontId="16" fillId="0" borderId="7" xfId="7" applyNumberFormat="1" applyFont="1" applyBorder="1" applyAlignment="1">
      <alignment vertical="center" readingOrder="1"/>
    </xf>
    <xf numFmtId="0" fontId="16" fillId="0" borderId="8" xfId="7" applyNumberFormat="1" applyFont="1" applyBorder="1" applyAlignment="1">
      <alignment vertical="center" readingOrder="1"/>
    </xf>
    <xf numFmtId="2" fontId="8" fillId="3" borderId="41" xfId="0" applyNumberFormat="1" applyFont="1" applyFill="1" applyBorder="1" applyAlignment="1">
      <alignment vertical="center" readingOrder="1"/>
    </xf>
    <xf numFmtId="0" fontId="15" fillId="3" borderId="12" xfId="0" applyFont="1" applyFill="1" applyBorder="1" applyAlignment="1">
      <alignment vertical="center" wrapText="1" readingOrder="1"/>
    </xf>
    <xf numFmtId="0" fontId="15" fillId="3" borderId="11" xfId="0" applyFont="1" applyFill="1" applyBorder="1" applyAlignment="1">
      <alignment vertical="center" wrapText="1" readingOrder="1"/>
    </xf>
    <xf numFmtId="0" fontId="5" fillId="0" borderId="2" xfId="0" applyFont="1" applyFill="1" applyBorder="1" applyAlignment="1">
      <alignment vertical="center" wrapText="1" readingOrder="1"/>
    </xf>
    <xf numFmtId="0" fontId="19" fillId="0" borderId="2" xfId="7" applyFont="1" applyFill="1" applyBorder="1" applyAlignment="1">
      <alignment vertical="center" wrapText="1" readingOrder="1"/>
    </xf>
    <xf numFmtId="0" fontId="13" fillId="0" borderId="2" xfId="0" applyNumberFormat="1" applyFont="1" applyFill="1" applyBorder="1" applyAlignment="1">
      <alignment vertical="center" readingOrder="1"/>
    </xf>
    <xf numFmtId="0" fontId="5" fillId="0" borderId="1" xfId="7" applyFont="1" applyBorder="1" applyAlignment="1">
      <alignment vertical="center" readingOrder="1"/>
    </xf>
    <xf numFmtId="0" fontId="5" fillId="0" borderId="1" xfId="7" applyFont="1" applyFill="1" applyBorder="1" applyAlignment="1">
      <alignment vertical="center" wrapText="1" readingOrder="1"/>
    </xf>
    <xf numFmtId="0" fontId="13" fillId="0" borderId="1" xfId="0" applyNumberFormat="1" applyFont="1" applyFill="1" applyBorder="1" applyAlignment="1">
      <alignment vertical="center" readingOrder="1"/>
    </xf>
    <xf numFmtId="49" fontId="13" fillId="0" borderId="1" xfId="0" applyNumberFormat="1" applyFont="1" applyFill="1" applyBorder="1" applyAlignment="1">
      <alignment vertical="center" readingOrder="1"/>
    </xf>
    <xf numFmtId="49" fontId="12" fillId="0" borderId="1" xfId="0" applyNumberFormat="1" applyFont="1" applyFill="1" applyBorder="1" applyAlignment="1">
      <alignment vertical="center" wrapText="1" readingOrder="1"/>
    </xf>
    <xf numFmtId="0" fontId="20" fillId="3" borderId="114" xfId="2" applyFont="1" applyFill="1" applyBorder="1" applyAlignment="1">
      <alignment vertical="center" readingOrder="1"/>
    </xf>
    <xf numFmtId="2" fontId="11" fillId="3" borderId="121" xfId="2" applyNumberFormat="1" applyFont="1" applyFill="1" applyBorder="1" applyAlignment="1">
      <alignment vertical="center" readingOrder="1"/>
    </xf>
    <xf numFmtId="0" fontId="20" fillId="3" borderId="121" xfId="2" applyFont="1" applyFill="1" applyBorder="1" applyAlignment="1">
      <alignment vertical="center" readingOrder="1"/>
    </xf>
    <xf numFmtId="0" fontId="11" fillId="3" borderId="121" xfId="0" applyFont="1" applyFill="1" applyBorder="1" applyAlignment="1">
      <alignment vertical="center" wrapText="1" readingOrder="1"/>
    </xf>
    <xf numFmtId="0" fontId="8" fillId="3" borderId="212" xfId="2" applyFont="1" applyFill="1" applyBorder="1" applyAlignment="1">
      <alignment vertical="center" readingOrder="1"/>
    </xf>
    <xf numFmtId="0" fontId="8" fillId="3" borderId="210" xfId="2" applyFont="1" applyFill="1" applyBorder="1" applyAlignment="1">
      <alignment vertical="center" readingOrder="1"/>
    </xf>
    <xf numFmtId="0" fontId="8" fillId="3" borderId="3" xfId="2" applyFont="1" applyFill="1" applyBorder="1" applyAlignment="1">
      <alignment vertical="center" readingOrder="1"/>
    </xf>
    <xf numFmtId="0" fontId="13" fillId="10" borderId="90" xfId="0" applyFont="1" applyFill="1" applyBorder="1" applyAlignment="1">
      <alignment vertical="center" wrapText="1" readingOrder="1"/>
    </xf>
    <xf numFmtId="0" fontId="8" fillId="3" borderId="105" xfId="2" applyFont="1" applyFill="1" applyBorder="1" applyAlignment="1">
      <alignment vertical="center" readingOrder="1"/>
    </xf>
    <xf numFmtId="0" fontId="16" fillId="0" borderId="128" xfId="7" applyFont="1" applyFill="1" applyBorder="1" applyAlignment="1">
      <alignment vertical="center" readingOrder="1"/>
    </xf>
    <xf numFmtId="0" fontId="16" fillId="0" borderId="128" xfId="7" applyNumberFormat="1" applyFont="1" applyFill="1" applyBorder="1" applyAlignment="1">
      <alignment vertical="center" wrapText="1" readingOrder="1"/>
    </xf>
    <xf numFmtId="0" fontId="5" fillId="0" borderId="128" xfId="2" applyFont="1" applyFill="1" applyBorder="1" applyAlignment="1">
      <alignment vertical="center" readingOrder="1"/>
    </xf>
    <xf numFmtId="0" fontId="5" fillId="0" borderId="129" xfId="2" applyFont="1" applyFill="1" applyBorder="1" applyAlignment="1">
      <alignment vertical="center" readingOrder="1"/>
    </xf>
    <xf numFmtId="0" fontId="5" fillId="0" borderId="135" xfId="2" applyFont="1" applyFill="1" applyBorder="1" applyAlignment="1">
      <alignment vertical="center" readingOrder="1"/>
    </xf>
    <xf numFmtId="0" fontId="5" fillId="0" borderId="16" xfId="2" applyFont="1" applyFill="1" applyBorder="1" applyAlignment="1">
      <alignment vertical="center" readingOrder="1"/>
    </xf>
    <xf numFmtId="2" fontId="8" fillId="0" borderId="8" xfId="2" applyNumberFormat="1" applyFont="1" applyFill="1" applyBorder="1" applyAlignment="1">
      <alignment vertical="center" wrapText="1" readingOrder="1"/>
    </xf>
    <xf numFmtId="0" fontId="16" fillId="0" borderId="6" xfId="7" applyNumberFormat="1" applyFont="1" applyBorder="1" applyAlignment="1">
      <alignment vertical="center" textRotation="180" readingOrder="1"/>
    </xf>
    <xf numFmtId="0" fontId="15" fillId="3" borderId="107" xfId="0" applyFont="1" applyFill="1" applyBorder="1" applyAlignment="1">
      <alignment vertical="center" wrapText="1" readingOrder="1"/>
    </xf>
    <xf numFmtId="0" fontId="15" fillId="3" borderId="99" xfId="0" applyFont="1" applyFill="1" applyBorder="1" applyAlignment="1">
      <alignment vertical="center" wrapText="1" readingOrder="1"/>
    </xf>
    <xf numFmtId="0" fontId="15" fillId="3" borderId="88" xfId="0" applyFont="1" applyFill="1" applyBorder="1" applyAlignment="1">
      <alignment vertical="center" wrapText="1" readingOrder="1"/>
    </xf>
    <xf numFmtId="0" fontId="16" fillId="0" borderId="76" xfId="7" applyNumberFormat="1" applyFont="1" applyBorder="1" applyAlignment="1">
      <alignment vertical="center" textRotation="180" readingOrder="1"/>
    </xf>
    <xf numFmtId="0" fontId="16" fillId="0" borderId="47" xfId="7" applyNumberFormat="1" applyFont="1" applyBorder="1" applyAlignment="1">
      <alignment vertical="center" textRotation="180" readingOrder="1"/>
    </xf>
    <xf numFmtId="0" fontId="16" fillId="4" borderId="50" xfId="7" applyNumberFormat="1" applyFont="1" applyFill="1" applyBorder="1" applyAlignment="1">
      <alignment vertical="center" readingOrder="1"/>
    </xf>
    <xf numFmtId="0" fontId="5" fillId="8" borderId="61" xfId="0" applyNumberFormat="1" applyFont="1" applyFill="1" applyBorder="1" applyAlignment="1">
      <alignment vertical="center" readingOrder="1"/>
    </xf>
    <xf numFmtId="0" fontId="16" fillId="0" borderId="68" xfId="7" applyFont="1" applyFill="1" applyBorder="1" applyAlignment="1">
      <alignment vertical="center" readingOrder="1"/>
    </xf>
    <xf numFmtId="2" fontId="13" fillId="0" borderId="51" xfId="0" applyNumberFormat="1" applyFont="1" applyFill="1" applyBorder="1" applyAlignment="1">
      <alignment vertical="center" readingOrder="1"/>
    </xf>
    <xf numFmtId="0" fontId="5" fillId="4" borderId="40" xfId="0" applyNumberFormat="1" applyFont="1" applyFill="1" applyBorder="1" applyAlignment="1">
      <alignment vertical="center" readingOrder="1"/>
    </xf>
    <xf numFmtId="0" fontId="5" fillId="4" borderId="116" xfId="0" applyNumberFormat="1" applyFont="1" applyFill="1" applyBorder="1" applyAlignment="1">
      <alignment vertical="center" readingOrder="1"/>
    </xf>
    <xf numFmtId="0" fontId="5" fillId="4" borderId="47" xfId="0" applyNumberFormat="1" applyFont="1" applyFill="1" applyBorder="1" applyAlignment="1">
      <alignment vertical="center" readingOrder="1"/>
    </xf>
    <xf numFmtId="0" fontId="5" fillId="4" borderId="43" xfId="0" applyNumberFormat="1" applyFont="1" applyFill="1" applyBorder="1" applyAlignment="1">
      <alignment vertical="center" readingOrder="1"/>
    </xf>
    <xf numFmtId="0" fontId="5" fillId="4" borderId="44" xfId="0" applyNumberFormat="1" applyFont="1" applyFill="1" applyBorder="1" applyAlignment="1">
      <alignment vertical="center" readingOrder="1"/>
    </xf>
    <xf numFmtId="0" fontId="5" fillId="4" borderId="42" xfId="0" applyNumberFormat="1" applyFont="1" applyFill="1" applyBorder="1" applyAlignment="1">
      <alignment vertical="center" readingOrder="1"/>
    </xf>
    <xf numFmtId="0" fontId="5" fillId="4" borderId="50" xfId="0" applyNumberFormat="1" applyFont="1" applyFill="1" applyBorder="1" applyAlignment="1">
      <alignment vertical="center" readingOrder="1"/>
    </xf>
    <xf numFmtId="0" fontId="5" fillId="8" borderId="63" xfId="0" applyNumberFormat="1" applyFont="1" applyFill="1" applyBorder="1" applyAlignment="1">
      <alignment vertical="center" readingOrder="1"/>
    </xf>
    <xf numFmtId="0" fontId="16" fillId="0" borderId="157" xfId="7" applyFont="1" applyFill="1" applyBorder="1" applyAlignment="1">
      <alignment vertical="center" readingOrder="1"/>
    </xf>
    <xf numFmtId="0" fontId="13" fillId="0" borderId="156" xfId="0" applyFont="1" applyFill="1" applyBorder="1" applyAlignment="1">
      <alignment vertical="center" wrapText="1" readingOrder="1"/>
    </xf>
    <xf numFmtId="2" fontId="8" fillId="0" borderId="156" xfId="0" applyNumberFormat="1" applyFont="1" applyFill="1" applyBorder="1" applyAlignment="1">
      <alignment vertical="center" readingOrder="1"/>
    </xf>
    <xf numFmtId="2" fontId="8" fillId="0" borderId="74" xfId="0" applyNumberFormat="1" applyFont="1" applyFill="1" applyBorder="1" applyAlignment="1">
      <alignment vertical="center" readingOrder="1"/>
    </xf>
    <xf numFmtId="0" fontId="5" fillId="0" borderId="156" xfId="0" applyNumberFormat="1" applyFont="1" applyFill="1" applyBorder="1" applyAlignment="1">
      <alignment vertical="center" readingOrder="1"/>
    </xf>
    <xf numFmtId="2" fontId="8" fillId="0" borderId="158" xfId="0" applyNumberFormat="1" applyFont="1" applyFill="1" applyBorder="1" applyAlignment="1">
      <alignment vertical="center" readingOrder="1"/>
    </xf>
    <xf numFmtId="0" fontId="16" fillId="0" borderId="68" xfId="7" applyNumberFormat="1" applyFont="1" applyBorder="1" applyAlignment="1">
      <alignment vertical="center" readingOrder="1"/>
    </xf>
    <xf numFmtId="2" fontId="8" fillId="0" borderId="57" xfId="0" applyNumberFormat="1" applyFont="1" applyFill="1" applyBorder="1" applyAlignment="1">
      <alignment vertical="center" readingOrder="1"/>
    </xf>
    <xf numFmtId="2" fontId="8" fillId="0" borderId="52" xfId="0" applyNumberFormat="1" applyFont="1" applyFill="1" applyBorder="1" applyAlignment="1">
      <alignment vertical="center" readingOrder="1"/>
    </xf>
    <xf numFmtId="49" fontId="13" fillId="0" borderId="0" xfId="0" applyNumberFormat="1" applyFont="1" applyFill="1" applyBorder="1" applyAlignment="1">
      <alignment vertical="center" wrapText="1" readingOrder="1"/>
    </xf>
    <xf numFmtId="0" fontId="16" fillId="0" borderId="16" xfId="7" applyFont="1" applyBorder="1" applyAlignment="1">
      <alignment vertical="center" wrapText="1" readingOrder="1"/>
    </xf>
    <xf numFmtId="0" fontId="16" fillId="0" borderId="5" xfId="7" applyNumberFormat="1" applyFont="1" applyFill="1" applyBorder="1" applyAlignment="1">
      <alignment vertical="center" textRotation="180" readingOrder="1"/>
    </xf>
    <xf numFmtId="0" fontId="5" fillId="8" borderId="76" xfId="0" applyNumberFormat="1" applyFont="1" applyFill="1" applyBorder="1" applyAlignment="1">
      <alignment vertical="center" readingOrder="1"/>
    </xf>
    <xf numFmtId="0" fontId="16" fillId="0" borderId="47" xfId="7" applyNumberFormat="1" applyFont="1" applyFill="1" applyBorder="1" applyAlignment="1">
      <alignment vertical="center" textRotation="180" readingOrder="1"/>
    </xf>
    <xf numFmtId="0" fontId="5" fillId="8" borderId="241" xfId="0" applyNumberFormat="1" applyFont="1" applyFill="1" applyBorder="1" applyAlignment="1">
      <alignment vertical="center" readingOrder="1"/>
    </xf>
    <xf numFmtId="0" fontId="13" fillId="0" borderId="51" xfId="0" applyFont="1" applyFill="1" applyBorder="1" applyAlignment="1">
      <alignment vertical="center" wrapText="1" readingOrder="1"/>
    </xf>
    <xf numFmtId="0" fontId="5" fillId="0" borderId="51" xfId="2" applyFont="1" applyBorder="1" applyAlignment="1">
      <alignment vertical="center" readingOrder="1"/>
    </xf>
    <xf numFmtId="0" fontId="16" fillId="0" borderId="57" xfId="7" applyFont="1" applyBorder="1" applyAlignment="1">
      <alignment vertical="center" wrapText="1" readingOrder="1"/>
    </xf>
    <xf numFmtId="0" fontId="16" fillId="0" borderId="52" xfId="7" applyFont="1" applyBorder="1" applyAlignment="1">
      <alignment vertical="center" wrapText="1" readingOrder="1"/>
    </xf>
    <xf numFmtId="0" fontId="19" fillId="0" borderId="10" xfId="7" applyFont="1" applyFill="1" applyBorder="1" applyAlignment="1">
      <alignment vertical="center" readingOrder="1"/>
    </xf>
    <xf numFmtId="0" fontId="19" fillId="0" borderId="11" xfId="7" applyFont="1" applyFill="1" applyBorder="1" applyAlignment="1">
      <alignment vertical="center" readingOrder="1"/>
    </xf>
    <xf numFmtId="0" fontId="16" fillId="0" borderId="5" xfId="7" applyNumberFormat="1" applyFont="1" applyBorder="1" applyAlignment="1">
      <alignment vertical="center" wrapText="1" readingOrder="1"/>
    </xf>
    <xf numFmtId="0" fontId="16" fillId="0" borderId="2" xfId="7" applyNumberFormat="1" applyFont="1" applyBorder="1" applyAlignment="1">
      <alignment vertical="center" wrapText="1" readingOrder="1"/>
    </xf>
    <xf numFmtId="0" fontId="16" fillId="0" borderId="40" xfId="7" applyNumberFormat="1" applyFont="1" applyBorder="1" applyAlignment="1">
      <alignment vertical="center" wrapText="1" readingOrder="1"/>
    </xf>
    <xf numFmtId="0" fontId="16" fillId="0" borderId="3" xfId="7" applyNumberFormat="1" applyFont="1" applyBorder="1" applyAlignment="1">
      <alignment vertical="center" wrapText="1" readingOrder="1"/>
    </xf>
    <xf numFmtId="0" fontId="16" fillId="0" borderId="6" xfId="7" applyNumberFormat="1" applyFont="1" applyBorder="1" applyAlignment="1">
      <alignment vertical="center" wrapText="1" readingOrder="1"/>
    </xf>
    <xf numFmtId="0" fontId="16" fillId="0" borderId="0" xfId="7" applyNumberFormat="1" applyFont="1" applyBorder="1" applyAlignment="1">
      <alignment vertical="center" wrapText="1" readingOrder="1"/>
    </xf>
    <xf numFmtId="0" fontId="16" fillId="0" borderId="16" xfId="7" applyNumberFormat="1" applyFont="1" applyBorder="1" applyAlignment="1">
      <alignment vertical="center" wrapText="1" readingOrder="1"/>
    </xf>
    <xf numFmtId="0" fontId="16" fillId="0" borderId="4" xfId="7" applyNumberFormat="1" applyFont="1" applyBorder="1" applyAlignment="1">
      <alignment vertical="center" wrapText="1" readingOrder="1"/>
    </xf>
    <xf numFmtId="0" fontId="16" fillId="0" borderId="124" xfId="7" applyNumberFormat="1" applyFont="1" applyBorder="1" applyAlignment="1">
      <alignment vertical="center" wrapText="1" readingOrder="1"/>
    </xf>
    <xf numFmtId="0" fontId="16" fillId="0" borderId="125" xfId="7" applyNumberFormat="1" applyFont="1" applyBorder="1" applyAlignment="1">
      <alignment vertical="center" wrapText="1" readingOrder="1"/>
    </xf>
    <xf numFmtId="0" fontId="16" fillId="0" borderId="126" xfId="7" applyNumberFormat="1" applyFont="1" applyBorder="1" applyAlignment="1">
      <alignment vertical="center" wrapText="1" readingOrder="1"/>
    </xf>
    <xf numFmtId="0" fontId="16" fillId="0" borderId="134" xfId="7" applyNumberFormat="1" applyFont="1" applyBorder="1" applyAlignment="1">
      <alignment vertical="center" wrapText="1" readingOrder="1"/>
    </xf>
    <xf numFmtId="0" fontId="16" fillId="0" borderId="127" xfId="7" applyNumberFormat="1" applyFont="1" applyBorder="1" applyAlignment="1">
      <alignment vertical="center" wrapText="1" readingOrder="1"/>
    </xf>
    <xf numFmtId="0" fontId="16" fillId="0" borderId="128" xfId="7" applyNumberFormat="1" applyFont="1" applyBorder="1" applyAlignment="1">
      <alignment vertical="center" wrapText="1" readingOrder="1"/>
    </xf>
    <xf numFmtId="0" fontId="16" fillId="0" borderId="129" xfId="7" applyNumberFormat="1" applyFont="1" applyBorder="1" applyAlignment="1">
      <alignment vertical="center" wrapText="1" readingOrder="1"/>
    </xf>
    <xf numFmtId="0" fontId="16" fillId="0" borderId="135" xfId="7" applyNumberFormat="1" applyFont="1" applyBorder="1" applyAlignment="1">
      <alignment vertical="center" wrapText="1" readingOrder="1"/>
    </xf>
    <xf numFmtId="0" fontId="5" fillId="8" borderId="58" xfId="0" applyNumberFormat="1" applyFont="1" applyFill="1" applyBorder="1" applyAlignment="1">
      <alignment vertical="center" readingOrder="1"/>
    </xf>
    <xf numFmtId="0" fontId="5" fillId="0" borderId="16" xfId="2" applyFont="1" applyBorder="1" applyAlignment="1">
      <alignment vertical="center" readingOrder="1"/>
    </xf>
    <xf numFmtId="0" fontId="5" fillId="0" borderId="134" xfId="2" applyFont="1" applyBorder="1" applyAlignment="1">
      <alignment vertical="center" readingOrder="1"/>
    </xf>
    <xf numFmtId="0" fontId="13" fillId="0" borderId="142" xfId="2" applyFont="1" applyFill="1" applyBorder="1" applyAlignment="1">
      <alignment vertical="center" readingOrder="1"/>
    </xf>
    <xf numFmtId="0" fontId="5" fillId="3" borderId="6" xfId="2" applyFont="1" applyFill="1" applyBorder="1" applyAlignment="1">
      <alignment vertical="center" readingOrder="1"/>
    </xf>
    <xf numFmtId="2" fontId="8" fillId="0" borderId="220" xfId="0" applyNumberFormat="1" applyFont="1" applyFill="1" applyBorder="1" applyAlignment="1">
      <alignment vertical="center" readingOrder="1"/>
    </xf>
    <xf numFmtId="2" fontId="8" fillId="0" borderId="222" xfId="0" applyNumberFormat="1" applyFont="1" applyFill="1" applyBorder="1" applyAlignment="1">
      <alignment vertical="center" readingOrder="1"/>
    </xf>
    <xf numFmtId="0" fontId="16" fillId="4" borderId="40" xfId="7" applyNumberFormat="1" applyFont="1" applyFill="1" applyBorder="1" applyAlignment="1">
      <alignment vertical="center" readingOrder="1"/>
    </xf>
    <xf numFmtId="0" fontId="16" fillId="4" borderId="41" xfId="7" applyNumberFormat="1" applyFont="1" applyFill="1" applyBorder="1" applyAlignment="1">
      <alignment vertical="center" readingOrder="1"/>
    </xf>
    <xf numFmtId="0" fontId="16" fillId="4" borderId="8" xfId="7" applyNumberFormat="1" applyFont="1" applyFill="1" applyBorder="1" applyAlignment="1">
      <alignment vertical="center" readingOrder="1"/>
    </xf>
    <xf numFmtId="0" fontId="5" fillId="3" borderId="114" xfId="2" applyFont="1" applyFill="1" applyBorder="1" applyAlignment="1">
      <alignment vertical="center" readingOrder="1"/>
    </xf>
    <xf numFmtId="0" fontId="15" fillId="3" borderId="121" xfId="2" applyFont="1" applyFill="1" applyBorder="1" applyAlignment="1">
      <alignment vertical="center" readingOrder="1"/>
    </xf>
    <xf numFmtId="0" fontId="8" fillId="3" borderId="230" xfId="2" applyFont="1" applyFill="1" applyBorder="1" applyAlignment="1">
      <alignment vertical="center" readingOrder="1"/>
    </xf>
    <xf numFmtId="49" fontId="5" fillId="4" borderId="24" xfId="0" applyNumberFormat="1" applyFont="1" applyFill="1" applyBorder="1" applyAlignment="1">
      <alignment vertical="center" wrapText="1" readingOrder="1"/>
    </xf>
    <xf numFmtId="49" fontId="5" fillId="4" borderId="0" xfId="0" applyNumberFormat="1" applyFont="1" applyFill="1" applyBorder="1" applyAlignment="1">
      <alignment vertical="center" wrapText="1" readingOrder="1"/>
    </xf>
    <xf numFmtId="0" fontId="16" fillId="4" borderId="90" xfId="7" applyFont="1" applyFill="1" applyBorder="1" applyAlignment="1">
      <alignment vertical="center" readingOrder="1"/>
    </xf>
    <xf numFmtId="0" fontId="5" fillId="0" borderId="90" xfId="0" applyFont="1" applyBorder="1" applyAlignment="1">
      <alignment readingOrder="1"/>
    </xf>
    <xf numFmtId="0" fontId="5" fillId="0" borderId="245" xfId="0" applyFont="1" applyBorder="1" applyAlignment="1">
      <alignment readingOrder="1"/>
    </xf>
    <xf numFmtId="0" fontId="5" fillId="0" borderId="87" xfId="0" applyFont="1" applyBorder="1" applyAlignment="1">
      <alignment readingOrder="1"/>
    </xf>
    <xf numFmtId="0" fontId="5" fillId="0" borderId="0" xfId="0" applyFont="1" applyAlignment="1">
      <alignment readingOrder="1"/>
    </xf>
    <xf numFmtId="0" fontId="5" fillId="0" borderId="16" xfId="0" applyFont="1" applyBorder="1" applyAlignment="1">
      <alignment readingOrder="1"/>
    </xf>
    <xf numFmtId="0" fontId="5" fillId="0" borderId="0" xfId="0" applyFont="1" applyBorder="1" applyAlignment="1">
      <alignment readingOrder="1"/>
    </xf>
    <xf numFmtId="0" fontId="5" fillId="0" borderId="4" xfId="0" applyFont="1" applyBorder="1" applyAlignment="1">
      <alignment readingOrder="1"/>
    </xf>
    <xf numFmtId="0" fontId="13" fillId="10" borderId="44" xfId="0" applyFont="1" applyFill="1" applyBorder="1" applyAlignment="1">
      <alignment vertical="center" wrapText="1" readingOrder="1"/>
    </xf>
    <xf numFmtId="0" fontId="16" fillId="0" borderId="47" xfId="7" applyFont="1" applyFill="1" applyBorder="1" applyAlignment="1">
      <alignment vertical="center" wrapText="1" readingOrder="1"/>
    </xf>
    <xf numFmtId="0" fontId="16" fillId="0" borderId="43" xfId="7" applyFont="1" applyFill="1" applyBorder="1" applyAlignment="1">
      <alignment vertical="center" wrapText="1" readingOrder="1"/>
    </xf>
    <xf numFmtId="49" fontId="5" fillId="4" borderId="56" xfId="0" applyNumberFormat="1" applyFont="1" applyFill="1" applyBorder="1" applyAlignment="1">
      <alignment vertical="center" wrapText="1" readingOrder="1"/>
    </xf>
    <xf numFmtId="49" fontId="5" fillId="4" borderId="43" xfId="0" applyNumberFormat="1" applyFont="1" applyFill="1" applyBorder="1" applyAlignment="1">
      <alignment vertical="center" wrapText="1" readingOrder="1"/>
    </xf>
    <xf numFmtId="0" fontId="16" fillId="4" borderId="43" xfId="7" applyFont="1" applyFill="1" applyBorder="1" applyAlignment="1">
      <alignment vertical="center" readingOrder="1"/>
    </xf>
    <xf numFmtId="0" fontId="5" fillId="8" borderId="243" xfId="0" applyNumberFormat="1" applyFont="1" applyFill="1" applyBorder="1" applyAlignment="1">
      <alignment vertical="center" readingOrder="1"/>
    </xf>
    <xf numFmtId="0" fontId="5" fillId="8" borderId="240" xfId="0" applyNumberFormat="1" applyFont="1" applyFill="1" applyBorder="1" applyAlignment="1">
      <alignment vertical="center" readingOrder="1"/>
    </xf>
    <xf numFmtId="0" fontId="5" fillId="10" borderId="51" xfId="0" applyFont="1" applyFill="1" applyBorder="1" applyAlignment="1">
      <alignment vertical="center" readingOrder="1"/>
    </xf>
    <xf numFmtId="0" fontId="5" fillId="10" borderId="57" xfId="0" applyFont="1" applyFill="1" applyBorder="1" applyAlignment="1">
      <alignment vertical="center" readingOrder="1"/>
    </xf>
    <xf numFmtId="0" fontId="16" fillId="0" borderId="15" xfId="7" applyFont="1" applyFill="1" applyBorder="1" applyAlignment="1">
      <alignment vertical="center" readingOrder="1"/>
    </xf>
    <xf numFmtId="49" fontId="13" fillId="0" borderId="24" xfId="0" applyNumberFormat="1" applyFont="1" applyFill="1" applyBorder="1" applyAlignment="1">
      <alignment vertical="center" wrapText="1" readingOrder="1"/>
    </xf>
    <xf numFmtId="0" fontId="5" fillId="0" borderId="16" xfId="0" applyNumberFormat="1" applyFont="1" applyFill="1" applyBorder="1" applyAlignment="1">
      <alignment vertical="center" readingOrder="1"/>
    </xf>
    <xf numFmtId="0" fontId="5" fillId="10" borderId="0" xfId="0" applyFont="1" applyFill="1" applyBorder="1" applyAlignment="1">
      <alignment vertical="center" readingOrder="1"/>
    </xf>
    <xf numFmtId="0" fontId="5" fillId="10" borderId="16" xfId="0" applyFont="1" applyFill="1" applyBorder="1" applyAlignment="1">
      <alignment vertical="center" readingOrder="1"/>
    </xf>
    <xf numFmtId="0" fontId="16" fillId="0" borderId="226" xfId="7" applyFont="1" applyFill="1" applyBorder="1" applyAlignment="1">
      <alignment vertical="center" wrapText="1" readingOrder="1"/>
    </xf>
    <xf numFmtId="0" fontId="16" fillId="0" borderId="16" xfId="7" applyFont="1" applyFill="1" applyBorder="1" applyAlignment="1">
      <alignment vertical="center" wrapText="1" readingOrder="1"/>
    </xf>
    <xf numFmtId="0" fontId="5" fillId="10" borderId="43" xfId="0" applyFont="1" applyFill="1" applyBorder="1" applyAlignment="1">
      <alignment vertical="center" readingOrder="1"/>
    </xf>
    <xf numFmtId="0" fontId="5" fillId="10" borderId="44" xfId="0" applyFont="1" applyFill="1" applyBorder="1" applyAlignment="1">
      <alignment vertical="center" readingOrder="1"/>
    </xf>
    <xf numFmtId="0" fontId="5" fillId="3" borderId="143" xfId="0" applyNumberFormat="1" applyFont="1" applyFill="1" applyBorder="1" applyAlignment="1">
      <alignment vertical="center" readingOrder="1"/>
    </xf>
    <xf numFmtId="0" fontId="16" fillId="3" borderId="107" xfId="7" applyFont="1" applyFill="1" applyBorder="1" applyAlignment="1">
      <alignment vertical="center" readingOrder="1"/>
    </xf>
    <xf numFmtId="0" fontId="16" fillId="3" borderId="144" xfId="7" applyFont="1" applyFill="1" applyBorder="1" applyAlignment="1">
      <alignment vertical="center" readingOrder="1"/>
    </xf>
    <xf numFmtId="0" fontId="5" fillId="3" borderId="246" xfId="0" applyNumberFormat="1" applyFont="1" applyFill="1" applyBorder="1" applyAlignment="1">
      <alignment vertical="center" readingOrder="1"/>
    </xf>
    <xf numFmtId="0" fontId="5" fillId="3" borderId="88" xfId="0" applyNumberFormat="1" applyFont="1" applyFill="1" applyBorder="1" applyAlignment="1">
      <alignment vertical="center" readingOrder="1"/>
    </xf>
    <xf numFmtId="0" fontId="5" fillId="3" borderId="244" xfId="0" applyNumberFormat="1" applyFont="1" applyFill="1" applyBorder="1" applyAlignment="1">
      <alignment vertical="center" readingOrder="1"/>
    </xf>
    <xf numFmtId="0" fontId="16" fillId="0" borderId="6" xfId="7" applyFont="1" applyFill="1" applyBorder="1" applyAlignment="1">
      <alignment vertical="center" readingOrder="1"/>
    </xf>
    <xf numFmtId="0" fontId="16" fillId="0" borderId="0" xfId="7" applyFont="1" applyFill="1" applyBorder="1" applyAlignment="1">
      <alignment vertical="center" readingOrder="1"/>
    </xf>
    <xf numFmtId="0" fontId="16" fillId="4" borderId="245" xfId="7" applyFont="1" applyFill="1" applyBorder="1" applyAlignment="1">
      <alignment vertical="center" readingOrder="1"/>
    </xf>
    <xf numFmtId="0" fontId="16" fillId="4" borderId="87" xfId="7" applyFont="1" applyFill="1" applyBorder="1" applyAlignment="1">
      <alignment vertical="center" readingOrder="1"/>
    </xf>
    <xf numFmtId="0" fontId="16" fillId="4" borderId="16" xfId="7" applyFont="1" applyFill="1" applyBorder="1" applyAlignment="1">
      <alignment vertical="center" readingOrder="1"/>
    </xf>
    <xf numFmtId="0" fontId="16" fillId="0" borderId="47" xfId="7" applyFont="1" applyFill="1" applyBorder="1" applyAlignment="1">
      <alignment vertical="center" readingOrder="1"/>
    </xf>
    <xf numFmtId="0" fontId="16" fillId="0" borderId="43" xfId="7" applyFont="1" applyFill="1" applyBorder="1" applyAlignment="1">
      <alignment vertical="center" readingOrder="1"/>
    </xf>
    <xf numFmtId="0" fontId="13" fillId="10" borderId="93" xfId="0" applyFont="1" applyFill="1" applyBorder="1" applyAlignment="1">
      <alignment vertical="center" wrapText="1" readingOrder="1"/>
    </xf>
    <xf numFmtId="0" fontId="13" fillId="10" borderId="92" xfId="0" applyFont="1" applyFill="1" applyBorder="1" applyAlignment="1">
      <alignment vertical="center" wrapText="1" readingOrder="1"/>
    </xf>
    <xf numFmtId="0" fontId="5" fillId="8" borderId="59" xfId="0" applyNumberFormat="1" applyFont="1" applyFill="1" applyBorder="1" applyAlignment="1">
      <alignment vertical="center" readingOrder="1"/>
    </xf>
    <xf numFmtId="0" fontId="16" fillId="0" borderId="68" xfId="7" applyFont="1" applyFill="1" applyBorder="1" applyAlignment="1">
      <alignment vertical="center" wrapText="1" readingOrder="1"/>
    </xf>
    <xf numFmtId="0" fontId="5" fillId="0" borderId="52" xfId="0" applyFont="1" applyBorder="1" applyAlignment="1">
      <alignment vertical="center" readingOrder="1"/>
    </xf>
    <xf numFmtId="0" fontId="5" fillId="0" borderId="4" xfId="0" applyFont="1" applyBorder="1" applyAlignment="1">
      <alignment vertical="center" readingOrder="1"/>
    </xf>
    <xf numFmtId="0" fontId="16" fillId="0" borderId="124" xfId="7" applyFont="1" applyFill="1" applyBorder="1" applyAlignment="1">
      <alignment vertical="center" readingOrder="1"/>
    </xf>
    <xf numFmtId="0" fontId="16" fillId="0" borderId="125" xfId="7" applyFont="1" applyFill="1" applyBorder="1" applyAlignment="1">
      <alignment vertical="center" readingOrder="1"/>
    </xf>
    <xf numFmtId="49" fontId="13" fillId="0" borderId="125" xfId="0" applyNumberFormat="1" applyFont="1" applyFill="1" applyBorder="1" applyAlignment="1">
      <alignment vertical="center" wrapText="1" readingOrder="1"/>
    </xf>
    <xf numFmtId="0" fontId="16" fillId="0" borderId="125" xfId="7" applyFont="1" applyFill="1" applyBorder="1" applyAlignment="1">
      <alignment vertical="center" textRotation="90" readingOrder="1"/>
    </xf>
    <xf numFmtId="0" fontId="5" fillId="0" borderId="126" xfId="0" applyNumberFormat="1" applyFont="1" applyFill="1" applyBorder="1" applyAlignment="1">
      <alignment vertical="center" readingOrder="1"/>
    </xf>
    <xf numFmtId="0" fontId="5" fillId="0" borderId="134" xfId="0" applyNumberFormat="1" applyFont="1" applyFill="1" applyBorder="1" applyAlignment="1">
      <alignment vertical="center" readingOrder="1"/>
    </xf>
    <xf numFmtId="0" fontId="13" fillId="0" borderId="51" xfId="2" applyFont="1" applyFill="1" applyBorder="1" applyAlignment="1">
      <alignment vertical="center" readingOrder="1"/>
    </xf>
    <xf numFmtId="0" fontId="5" fillId="0" borderId="52" xfId="2" applyFont="1" applyFill="1" applyBorder="1" applyAlignment="1">
      <alignment vertical="center" readingOrder="1"/>
    </xf>
    <xf numFmtId="0" fontId="5" fillId="0" borderId="142" xfId="2" applyFont="1" applyFill="1" applyBorder="1" applyAlignment="1">
      <alignment vertical="center" readingOrder="1"/>
    </xf>
    <xf numFmtId="0" fontId="16" fillId="0" borderId="139" xfId="7" applyFont="1" applyBorder="1" applyAlignment="1">
      <alignment vertical="center" wrapText="1" readingOrder="1"/>
    </xf>
    <xf numFmtId="0" fontId="16" fillId="0" borderId="219" xfId="7" applyFont="1" applyBorder="1" applyAlignment="1">
      <alignment vertical="center" wrapText="1" readingOrder="1"/>
    </xf>
    <xf numFmtId="0" fontId="16" fillId="0" borderId="142" xfId="7" applyNumberFormat="1" applyFont="1" applyBorder="1" applyAlignment="1">
      <alignment vertical="center" wrapText="1" readingOrder="1"/>
    </xf>
    <xf numFmtId="2" fontId="8" fillId="3" borderId="40" xfId="0" applyNumberFormat="1" applyFont="1" applyFill="1" applyBorder="1" applyAlignment="1">
      <alignment vertical="center" readingOrder="1"/>
    </xf>
    <xf numFmtId="2" fontId="8" fillId="3" borderId="3" xfId="0" applyNumberFormat="1" applyFont="1" applyFill="1" applyBorder="1" applyAlignment="1">
      <alignment vertical="center" readingOrder="1"/>
    </xf>
    <xf numFmtId="0" fontId="16" fillId="0" borderId="221" xfId="7" applyFont="1" applyBorder="1" applyAlignment="1">
      <alignment vertical="center" wrapText="1" readingOrder="1"/>
    </xf>
    <xf numFmtId="0" fontId="16" fillId="0" borderId="1" xfId="7" applyNumberFormat="1" applyFont="1" applyBorder="1" applyAlignment="1">
      <alignment vertical="center" wrapText="1" readingOrder="1"/>
    </xf>
    <xf numFmtId="0" fontId="5" fillId="4" borderId="224" xfId="2" applyFont="1" applyFill="1" applyBorder="1" applyAlignment="1">
      <alignment vertical="center" readingOrder="1"/>
    </xf>
    <xf numFmtId="0" fontId="16" fillId="0" borderId="7" xfId="7" applyNumberFormat="1" applyFont="1" applyBorder="1" applyAlignment="1">
      <alignment vertical="center" wrapText="1" readingOrder="1"/>
    </xf>
    <xf numFmtId="0" fontId="16" fillId="0" borderId="8" xfId="7" applyNumberFormat="1" applyFont="1" applyBorder="1" applyAlignment="1">
      <alignment vertical="center" wrapText="1" readingOrder="1"/>
    </xf>
    <xf numFmtId="0" fontId="5" fillId="4" borderId="13" xfId="2" applyFont="1" applyFill="1" applyBorder="1" applyAlignment="1">
      <alignment vertical="center" readingOrder="1"/>
    </xf>
    <xf numFmtId="0" fontId="5" fillId="4" borderId="64" xfId="2" applyFont="1" applyFill="1" applyBorder="1" applyAlignment="1">
      <alignment vertical="center" readingOrder="1"/>
    </xf>
    <xf numFmtId="0" fontId="16" fillId="0" borderId="14" xfId="7" applyNumberFormat="1" applyFont="1" applyBorder="1" applyAlignment="1">
      <alignment vertical="center" wrapText="1" readingOrder="1"/>
    </xf>
    <xf numFmtId="0" fontId="13" fillId="4" borderId="9" xfId="2" applyFont="1" applyFill="1" applyBorder="1" applyAlignment="1">
      <alignment vertical="center" readingOrder="1"/>
    </xf>
    <xf numFmtId="0" fontId="13" fillId="4" borderId="53" xfId="2" applyFont="1" applyFill="1" applyBorder="1" applyAlignment="1">
      <alignment vertical="center" readingOrder="1"/>
    </xf>
    <xf numFmtId="0" fontId="16" fillId="0" borderId="9" xfId="7" applyNumberFormat="1" applyFont="1" applyBorder="1" applyAlignment="1">
      <alignment vertical="center" wrapText="1" readingOrder="1"/>
    </xf>
    <xf numFmtId="0" fontId="16" fillId="0" borderId="13" xfId="7" applyNumberFormat="1" applyFont="1" applyBorder="1" applyAlignment="1">
      <alignment vertical="center" wrapText="1" readingOrder="1"/>
    </xf>
    <xf numFmtId="0" fontId="13" fillId="4" borderId="13" xfId="2" applyFont="1" applyFill="1" applyBorder="1" applyAlignment="1">
      <alignment vertical="center" readingOrder="1"/>
    </xf>
    <xf numFmtId="0" fontId="13" fillId="4" borderId="64" xfId="2" applyFont="1" applyFill="1" applyBorder="1" applyAlignment="1">
      <alignment vertical="center" readingOrder="1"/>
    </xf>
    <xf numFmtId="0" fontId="5" fillId="8" borderId="116" xfId="0" applyNumberFormat="1" applyFont="1" applyFill="1" applyBorder="1" applyAlignment="1">
      <alignment vertical="center" readingOrder="1"/>
    </xf>
    <xf numFmtId="0" fontId="5" fillId="8" borderId="35" xfId="0" applyNumberFormat="1" applyFont="1" applyFill="1" applyBorder="1" applyAlignment="1">
      <alignment vertical="center" readingOrder="1"/>
    </xf>
    <xf numFmtId="0" fontId="5" fillId="8" borderId="71" xfId="0" applyNumberFormat="1" applyFont="1" applyFill="1" applyBorder="1" applyAlignment="1">
      <alignment vertical="center" readingOrder="1"/>
    </xf>
    <xf numFmtId="2" fontId="8" fillId="3" borderId="54" xfId="2" applyNumberFormat="1" applyFont="1" applyFill="1" applyBorder="1" applyAlignment="1">
      <alignment vertical="center" readingOrder="1"/>
    </xf>
    <xf numFmtId="2" fontId="8" fillId="3" borderId="51" xfId="2" applyNumberFormat="1" applyFont="1" applyFill="1" applyBorder="1" applyAlignment="1">
      <alignment vertical="center" readingOrder="1"/>
    </xf>
    <xf numFmtId="0" fontId="5" fillId="8" borderId="65" xfId="0" applyNumberFormat="1" applyFont="1" applyFill="1" applyBorder="1" applyAlignment="1">
      <alignment vertical="center" readingOrder="1"/>
    </xf>
    <xf numFmtId="49" fontId="13" fillId="0" borderId="51" xfId="0" applyNumberFormat="1" applyFont="1" applyFill="1" applyBorder="1" applyAlignment="1">
      <alignment vertical="center" wrapText="1" readingOrder="1"/>
    </xf>
    <xf numFmtId="0" fontId="19" fillId="0" borderId="51" xfId="7" applyFont="1" applyFill="1" applyBorder="1" applyAlignment="1">
      <alignment vertical="center" readingOrder="1"/>
    </xf>
    <xf numFmtId="0" fontId="16" fillId="0" borderId="51" xfId="7" applyFont="1" applyFill="1" applyBorder="1" applyAlignment="1">
      <alignment vertical="center" textRotation="90" readingOrder="1"/>
    </xf>
    <xf numFmtId="2" fontId="8" fillId="3" borderId="35" xfId="2" applyNumberFormat="1" applyFont="1" applyFill="1" applyBorder="1" applyAlignment="1">
      <alignment vertical="center" readingOrder="1"/>
    </xf>
    <xf numFmtId="0" fontId="5" fillId="8" borderId="3" xfId="0" applyNumberFormat="1" applyFont="1" applyFill="1" applyBorder="1" applyAlignment="1">
      <alignment vertical="center" readingOrder="1"/>
    </xf>
    <xf numFmtId="0" fontId="5" fillId="8" borderId="4" xfId="0" applyNumberFormat="1" applyFont="1" applyFill="1" applyBorder="1" applyAlignment="1">
      <alignment vertical="center" readingOrder="1"/>
    </xf>
    <xf numFmtId="0" fontId="13" fillId="0" borderId="2" xfId="2" applyFont="1" applyBorder="1" applyAlignment="1">
      <alignment vertical="center" readingOrder="1"/>
    </xf>
    <xf numFmtId="0" fontId="13" fillId="0" borderId="3" xfId="2" applyFont="1" applyBorder="1" applyAlignment="1">
      <alignment vertical="center" readingOrder="1"/>
    </xf>
    <xf numFmtId="0" fontId="13" fillId="0" borderId="128" xfId="2" applyFont="1" applyBorder="1" applyAlignment="1">
      <alignment vertical="center" readingOrder="1"/>
    </xf>
    <xf numFmtId="0" fontId="13" fillId="0" borderId="135" xfId="2" applyFont="1" applyBorder="1" applyAlignment="1">
      <alignment vertical="center" readingOrder="1"/>
    </xf>
    <xf numFmtId="0" fontId="5" fillId="0" borderId="43" xfId="2" applyFont="1" applyFill="1" applyBorder="1" applyAlignment="1">
      <alignment vertical="center" readingOrder="1"/>
    </xf>
    <xf numFmtId="0" fontId="13" fillId="0" borderId="43" xfId="2" applyFont="1" applyFill="1" applyBorder="1" applyAlignment="1">
      <alignment vertical="center" readingOrder="1"/>
    </xf>
    <xf numFmtId="0" fontId="5" fillId="0" borderId="217" xfId="0" applyNumberFormat="1" applyFont="1" applyFill="1" applyBorder="1" applyAlignment="1">
      <alignment vertical="center" readingOrder="1"/>
    </xf>
    <xf numFmtId="2" fontId="8" fillId="3" borderId="102" xfId="2" applyNumberFormat="1" applyFont="1" applyFill="1" applyBorder="1" applyAlignment="1">
      <alignment vertical="center" readingOrder="1"/>
    </xf>
    <xf numFmtId="0" fontId="5" fillId="8" borderId="52" xfId="0" applyNumberFormat="1" applyFont="1" applyFill="1" applyBorder="1" applyAlignment="1">
      <alignment vertical="center" readingOrder="1"/>
    </xf>
    <xf numFmtId="0" fontId="16" fillId="0" borderId="61" xfId="7" applyFont="1" applyFill="1" applyBorder="1" applyAlignment="1">
      <alignment vertical="center" readingOrder="1"/>
    </xf>
    <xf numFmtId="0" fontId="16" fillId="0" borderId="136" xfId="7" applyFont="1" applyFill="1" applyBorder="1" applyAlignment="1">
      <alignment vertical="center" readingOrder="1"/>
    </xf>
    <xf numFmtId="49" fontId="5" fillId="4" borderId="51" xfId="0" applyNumberFormat="1" applyFont="1" applyFill="1" applyBorder="1" applyAlignment="1">
      <alignment vertical="center" wrapText="1" readingOrder="1"/>
    </xf>
    <xf numFmtId="0" fontId="16" fillId="4" borderId="51" xfId="7" applyFont="1" applyFill="1" applyBorder="1" applyAlignment="1">
      <alignment vertical="center" readingOrder="1"/>
    </xf>
    <xf numFmtId="0" fontId="5" fillId="3" borderId="242" xfId="2" applyFont="1" applyFill="1" applyBorder="1" applyAlignment="1">
      <alignment vertical="center" readingOrder="1"/>
    </xf>
    <xf numFmtId="0" fontId="13" fillId="0" borderId="175" xfId="0" applyFont="1" applyFill="1" applyBorder="1" applyAlignment="1">
      <alignment vertical="center" wrapText="1" readingOrder="1"/>
    </xf>
    <xf numFmtId="0" fontId="13" fillId="0" borderId="222" xfId="0" applyFont="1" applyFill="1" applyBorder="1" applyAlignment="1">
      <alignment vertical="center" wrapText="1" readingOrder="1"/>
    </xf>
    <xf numFmtId="0" fontId="16" fillId="0" borderId="17" xfId="7" applyFont="1" applyFill="1" applyBorder="1" applyAlignment="1">
      <alignment vertical="center" readingOrder="1"/>
    </xf>
    <xf numFmtId="0" fontId="16" fillId="0" borderId="137" xfId="7" applyFont="1" applyFill="1" applyBorder="1" applyAlignment="1">
      <alignment vertical="center" readingOrder="1"/>
    </xf>
    <xf numFmtId="0" fontId="5" fillId="8" borderId="239" xfId="0" applyNumberFormat="1" applyFont="1" applyFill="1" applyBorder="1" applyAlignment="1">
      <alignment vertical="center" readingOrder="1"/>
    </xf>
    <xf numFmtId="0" fontId="5" fillId="0" borderId="12" xfId="7" applyFont="1" applyBorder="1" applyAlignment="1">
      <alignment vertical="center" readingOrder="1"/>
    </xf>
    <xf numFmtId="0" fontId="5" fillId="8" borderId="50" xfId="0" applyNumberFormat="1" applyFont="1" applyFill="1" applyBorder="1" applyAlignment="1">
      <alignment vertical="center" readingOrder="1"/>
    </xf>
    <xf numFmtId="0" fontId="16" fillId="0" borderId="76" xfId="7" applyFont="1" applyFill="1" applyBorder="1" applyAlignment="1">
      <alignment vertical="center" readingOrder="1"/>
    </xf>
    <xf numFmtId="0" fontId="16" fillId="0" borderId="138" xfId="7" applyFont="1" applyFill="1" applyBorder="1" applyAlignment="1">
      <alignment vertical="center" readingOrder="1"/>
    </xf>
    <xf numFmtId="0" fontId="5" fillId="0" borderId="43" xfId="0" applyFont="1" applyBorder="1" applyAlignment="1">
      <alignment vertical="center" readingOrder="1"/>
    </xf>
    <xf numFmtId="0" fontId="16" fillId="4" borderId="43" xfId="7" applyFont="1" applyFill="1" applyBorder="1" applyAlignment="1">
      <alignment vertical="center" readingOrder="1"/>
    </xf>
    <xf numFmtId="0" fontId="13" fillId="0" borderId="57" xfId="0" applyFont="1" applyFill="1" applyBorder="1" applyAlignment="1">
      <alignment vertical="center" wrapText="1" readingOrder="1"/>
    </xf>
    <xf numFmtId="0" fontId="5" fillId="0" borderId="51" xfId="2" applyFont="1" applyBorder="1" applyAlignment="1">
      <alignment vertical="center" wrapText="1" readingOrder="1"/>
    </xf>
    <xf numFmtId="0" fontId="16" fillId="0" borderId="51" xfId="7" applyFont="1" applyFill="1" applyBorder="1" applyAlignment="1">
      <alignment vertical="center" wrapText="1" readingOrder="1"/>
    </xf>
    <xf numFmtId="0" fontId="16" fillId="0" borderId="57" xfId="7" applyFont="1" applyFill="1" applyBorder="1" applyAlignment="1">
      <alignment vertical="center" wrapText="1" readingOrder="1"/>
    </xf>
    <xf numFmtId="0" fontId="13" fillId="0" borderId="125" xfId="0" applyFont="1" applyFill="1" applyBorder="1" applyAlignment="1">
      <alignment vertical="center" wrapText="1" readingOrder="1"/>
    </xf>
    <xf numFmtId="0" fontId="13" fillId="0" borderId="126" xfId="0" applyFont="1" applyFill="1" applyBorder="1" applyAlignment="1">
      <alignment vertical="center" wrapText="1" readingOrder="1"/>
    </xf>
    <xf numFmtId="0" fontId="5" fillId="0" borderId="223" xfId="2" applyFont="1" applyBorder="1" applyAlignment="1">
      <alignment vertical="center" wrapText="1" readingOrder="1"/>
    </xf>
    <xf numFmtId="0" fontId="16" fillId="0" borderId="124" xfId="7" applyFont="1" applyFill="1" applyBorder="1" applyAlignment="1">
      <alignment vertical="center" wrapText="1" readingOrder="1"/>
    </xf>
    <xf numFmtId="0" fontId="16" fillId="0" borderId="125" xfId="7" applyFont="1" applyFill="1" applyBorder="1" applyAlignment="1">
      <alignment vertical="center" wrapText="1" readingOrder="1"/>
    </xf>
    <xf numFmtId="0" fontId="16" fillId="0" borderId="126" xfId="7" applyFont="1" applyFill="1" applyBorder="1" applyAlignment="1">
      <alignment vertical="center" wrapText="1" readingOrder="1"/>
    </xf>
    <xf numFmtId="0" fontId="13" fillId="0" borderId="142" xfId="0" applyFont="1" applyFill="1" applyBorder="1" applyAlignment="1">
      <alignment vertical="center" wrapText="1" readingOrder="1"/>
    </xf>
    <xf numFmtId="2" fontId="8" fillId="3" borderId="101" xfId="2" applyNumberFormat="1" applyFont="1" applyFill="1" applyBorder="1" applyAlignment="1">
      <alignment vertical="center" readingOrder="1"/>
    </xf>
    <xf numFmtId="0" fontId="5" fillId="8" borderId="50" xfId="0" applyNumberFormat="1" applyFont="1" applyFill="1" applyBorder="1" applyAlignment="1">
      <alignment vertical="center" readingOrder="1"/>
    </xf>
    <xf numFmtId="0" fontId="16" fillId="0" borderId="43" xfId="7" applyFont="1" applyFill="1" applyBorder="1" applyAlignment="1">
      <alignment vertical="center" readingOrder="1"/>
    </xf>
    <xf numFmtId="0" fontId="13" fillId="0" borderId="44" xfId="0" applyFont="1" applyFill="1" applyBorder="1" applyAlignment="1">
      <alignment vertical="center" wrapText="1" readingOrder="1"/>
    </xf>
    <xf numFmtId="0" fontId="5" fillId="0" borderId="43" xfId="2" applyFont="1" applyBorder="1" applyAlignment="1">
      <alignment vertical="center" readingOrder="1"/>
    </xf>
    <xf numFmtId="0" fontId="5" fillId="0" borderId="43" xfId="0" applyNumberFormat="1" applyFont="1" applyFill="1" applyBorder="1" applyAlignment="1">
      <alignment vertical="center" readingOrder="1"/>
    </xf>
    <xf numFmtId="2" fontId="8" fillId="3" borderId="100" xfId="2" applyNumberFormat="1" applyFont="1" applyFill="1" applyBorder="1" applyAlignment="1">
      <alignment vertical="center" readingOrder="1"/>
    </xf>
    <xf numFmtId="0" fontId="16" fillId="0" borderId="157" xfId="7" applyFont="1" applyBorder="1" applyAlignment="1">
      <alignment vertical="center" readingOrder="1"/>
    </xf>
    <xf numFmtId="0" fontId="13" fillId="0" borderId="156" xfId="2" applyFont="1" applyFill="1" applyBorder="1" applyAlignment="1">
      <alignment vertical="center" readingOrder="1"/>
    </xf>
    <xf numFmtId="0" fontId="5" fillId="0" borderId="156" xfId="2" applyFont="1" applyFill="1" applyBorder="1" applyAlignment="1">
      <alignment vertical="center" readingOrder="1"/>
    </xf>
    <xf numFmtId="0" fontId="16" fillId="0" borderId="156" xfId="7" applyFont="1" applyFill="1" applyBorder="1" applyAlignment="1">
      <alignment vertical="center" readingOrder="1"/>
    </xf>
    <xf numFmtId="0" fontId="16" fillId="0" borderId="158" xfId="7" applyFont="1" applyFill="1" applyBorder="1" applyAlignment="1">
      <alignment vertical="center" readingOrder="1"/>
    </xf>
    <xf numFmtId="0" fontId="16" fillId="0" borderId="156" xfId="7" applyFont="1" applyBorder="1" applyAlignment="1">
      <alignment vertical="center" readingOrder="1"/>
    </xf>
    <xf numFmtId="0" fontId="16" fillId="0" borderId="218" xfId="7" applyFont="1" applyBorder="1" applyAlignment="1">
      <alignment vertical="center" readingOrder="1"/>
    </xf>
    <xf numFmtId="0" fontId="13" fillId="0" borderId="128" xfId="2" applyFont="1" applyFill="1" applyBorder="1" applyAlignment="1">
      <alignment vertical="center" readingOrder="1"/>
    </xf>
    <xf numFmtId="0" fontId="16" fillId="0" borderId="135" xfId="7" applyFont="1" applyFill="1" applyBorder="1" applyAlignment="1">
      <alignment vertical="center" readingOrder="1"/>
    </xf>
    <xf numFmtId="0" fontId="16" fillId="0" borderId="142" xfId="7" applyFont="1" applyBorder="1" applyAlignment="1">
      <alignment vertical="center" readingOrder="1"/>
    </xf>
    <xf numFmtId="0" fontId="16" fillId="0" borderId="219" xfId="7" applyNumberFormat="1" applyFont="1" applyBorder="1" applyAlignment="1">
      <alignment vertical="center" wrapText="1" readingOrder="1"/>
    </xf>
    <xf numFmtId="0" fontId="5" fillId="8" borderId="11" xfId="0" applyNumberFormat="1" applyFont="1" applyFill="1" applyBorder="1" applyAlignment="1">
      <alignment vertical="center" wrapText="1" readingOrder="1"/>
    </xf>
    <xf numFmtId="0" fontId="16" fillId="0" borderId="175" xfId="7" applyFont="1" applyBorder="1" applyAlignment="1">
      <alignment vertical="center" wrapText="1" readingOrder="1"/>
    </xf>
    <xf numFmtId="0" fontId="5" fillId="0" borderId="175" xfId="2" applyFont="1" applyBorder="1" applyAlignment="1">
      <alignment vertical="center" readingOrder="1"/>
    </xf>
    <xf numFmtId="0" fontId="16" fillId="0" borderId="132" xfId="7" applyNumberFormat="1" applyFont="1" applyBorder="1" applyAlignment="1">
      <alignment vertical="center" readingOrder="1"/>
    </xf>
    <xf numFmtId="0" fontId="5" fillId="0" borderId="220" xfId="2" applyFont="1" applyBorder="1" applyAlignment="1">
      <alignment vertical="center" readingOrder="1"/>
    </xf>
    <xf numFmtId="49" fontId="13" fillId="0" borderId="0" xfId="0" applyNumberFormat="1" applyFont="1" applyFill="1" applyBorder="1" applyAlignment="1">
      <alignment vertical="center" readingOrder="1"/>
    </xf>
    <xf numFmtId="0" fontId="13" fillId="4" borderId="13" xfId="0" applyFont="1" applyFill="1" applyBorder="1" applyAlignment="1">
      <alignment vertical="center" wrapText="1" readingOrder="1"/>
    </xf>
    <xf numFmtId="0" fontId="5" fillId="4" borderId="117" xfId="2" applyFont="1" applyFill="1" applyBorder="1" applyAlignment="1">
      <alignment vertical="center" readingOrder="1"/>
    </xf>
    <xf numFmtId="0" fontId="13" fillId="4" borderId="17" xfId="0" applyFont="1" applyFill="1" applyBorder="1" applyAlignment="1">
      <alignment vertical="center" wrapText="1" readingOrder="1"/>
    </xf>
    <xf numFmtId="0" fontId="13" fillId="4" borderId="6" xfId="0" applyFont="1" applyFill="1" applyBorder="1" applyAlignment="1">
      <alignment vertical="center" wrapText="1" readingOrder="1"/>
    </xf>
    <xf numFmtId="0" fontId="5" fillId="8" borderId="73" xfId="0" applyNumberFormat="1" applyFont="1" applyFill="1" applyBorder="1" applyAlignment="1">
      <alignment vertical="center" readingOrder="1"/>
    </xf>
    <xf numFmtId="0" fontId="13" fillId="4" borderId="76" xfId="0" applyFont="1" applyFill="1" applyBorder="1" applyAlignment="1">
      <alignment vertical="center" wrapText="1" readingOrder="1"/>
    </xf>
    <xf numFmtId="0" fontId="13" fillId="4" borderId="47" xfId="0" applyFont="1" applyFill="1" applyBorder="1" applyAlignment="1">
      <alignment vertical="center" wrapText="1" readingOrder="1"/>
    </xf>
    <xf numFmtId="0" fontId="5" fillId="8" borderId="67" xfId="0" applyNumberFormat="1" applyFont="1" applyFill="1" applyBorder="1" applyAlignment="1">
      <alignment vertical="center" readingOrder="1"/>
    </xf>
    <xf numFmtId="0" fontId="16" fillId="0" borderId="227" xfId="7" applyNumberFormat="1" applyFont="1" applyBorder="1" applyAlignment="1">
      <alignment vertical="center" wrapText="1" readingOrder="1"/>
    </xf>
    <xf numFmtId="2" fontId="14" fillId="6" borderId="6" xfId="0" applyNumberFormat="1" applyFont="1" applyFill="1" applyBorder="1" applyAlignment="1">
      <alignment vertical="center" readingOrder="1"/>
    </xf>
    <xf numFmtId="0" fontId="15" fillId="3" borderId="10" xfId="0" applyFont="1" applyFill="1" applyBorder="1" applyAlignment="1">
      <alignment vertical="center" wrapText="1" readingOrder="1"/>
    </xf>
    <xf numFmtId="0" fontId="14" fillId="2" borderId="6" xfId="2" applyFont="1" applyFill="1" applyBorder="1" applyAlignment="1">
      <alignment vertical="center" readingOrder="1"/>
    </xf>
    <xf numFmtId="0" fontId="16" fillId="0" borderId="1" xfId="8" applyFont="1" applyBorder="1" applyAlignment="1">
      <alignment vertical="center" readingOrder="1"/>
    </xf>
    <xf numFmtId="0" fontId="16" fillId="0" borderId="1" xfId="8" applyNumberFormat="1" applyFont="1" applyBorder="1" applyAlignment="1">
      <alignment vertical="center" readingOrder="1"/>
    </xf>
    <xf numFmtId="2" fontId="8" fillId="0" borderId="6" xfId="0" applyNumberFormat="1" applyFont="1" applyFill="1" applyBorder="1" applyAlignment="1">
      <alignment vertical="center" readingOrder="1"/>
    </xf>
    <xf numFmtId="0" fontId="16" fillId="0" borderId="6" xfId="7" applyFont="1" applyFill="1" applyBorder="1" applyAlignment="1">
      <alignment vertical="center" wrapText="1" readingOrder="1"/>
    </xf>
    <xf numFmtId="0" fontId="13" fillId="0" borderId="33" xfId="2" applyFont="1" applyFill="1" applyBorder="1" applyAlignment="1">
      <alignment vertical="center" wrapText="1" readingOrder="1"/>
    </xf>
    <xf numFmtId="0" fontId="16" fillId="0" borderId="12" xfId="7" applyNumberFormat="1" applyFont="1" applyFill="1" applyBorder="1" applyAlignment="1">
      <alignment vertical="center" wrapText="1" readingOrder="1"/>
    </xf>
    <xf numFmtId="0" fontId="16" fillId="0" borderId="221" xfId="7" applyNumberFormat="1" applyFont="1" applyBorder="1" applyAlignment="1">
      <alignment vertical="center" wrapText="1" readingOrder="1"/>
    </xf>
    <xf numFmtId="2" fontId="8" fillId="0" borderId="140" xfId="2" applyNumberFormat="1" applyFont="1" applyFill="1" applyBorder="1" applyAlignment="1">
      <alignment vertical="center" wrapText="1" readingOrder="1"/>
    </xf>
    <xf numFmtId="0" fontId="16" fillId="0" borderId="6" xfId="7" applyNumberFormat="1" applyFont="1" applyBorder="1" applyAlignment="1">
      <alignment vertical="center" wrapText="1" readingOrder="1"/>
    </xf>
    <xf numFmtId="0" fontId="16" fillId="0" borderId="140" xfId="7" applyNumberFormat="1" applyFont="1" applyBorder="1" applyAlignment="1">
      <alignment vertical="center" wrapText="1" readingOrder="1"/>
    </xf>
    <xf numFmtId="0" fontId="16" fillId="0" borderId="141" xfId="7" applyNumberFormat="1" applyFont="1" applyBorder="1" applyAlignment="1">
      <alignment vertical="center" wrapText="1" readingOrder="1"/>
    </xf>
    <xf numFmtId="0" fontId="16" fillId="0" borderId="125" xfId="7" applyNumberFormat="1" applyFont="1" applyBorder="1" applyAlignment="1">
      <alignment vertical="center" wrapText="1" readingOrder="1"/>
    </xf>
    <xf numFmtId="0" fontId="16" fillId="0" borderId="134" xfId="7" applyNumberFormat="1" applyFont="1" applyBorder="1" applyAlignment="1">
      <alignment vertical="center" wrapText="1" readingOrder="1"/>
    </xf>
    <xf numFmtId="0" fontId="5" fillId="8" borderId="9" xfId="0" applyNumberFormat="1" applyFont="1" applyFill="1" applyBorder="1" applyAlignment="1">
      <alignment vertical="center" wrapText="1" readingOrder="1"/>
    </xf>
    <xf numFmtId="0" fontId="16" fillId="0" borderId="141" xfId="7" applyFont="1" applyFill="1" applyBorder="1" applyAlignment="1">
      <alignment vertical="center" readingOrder="1"/>
    </xf>
    <xf numFmtId="2" fontId="5" fillId="0" borderId="124" xfId="0" applyNumberFormat="1" applyFont="1" applyFill="1" applyBorder="1" applyAlignment="1">
      <alignment vertical="center" readingOrder="1"/>
    </xf>
    <xf numFmtId="0" fontId="16" fillId="0" borderId="125" xfId="7" applyNumberFormat="1" applyFont="1" applyBorder="1" applyAlignment="1">
      <alignment vertical="center" readingOrder="1"/>
    </xf>
    <xf numFmtId="2" fontId="13" fillId="0" borderId="175" xfId="0" applyNumberFormat="1" applyFont="1" applyFill="1" applyBorder="1" applyAlignment="1">
      <alignment vertical="center" readingOrder="1"/>
    </xf>
    <xf numFmtId="2" fontId="8" fillId="0" borderId="175" xfId="0" applyNumberFormat="1" applyFont="1" applyFill="1" applyBorder="1" applyAlignment="1">
      <alignment vertical="center" readingOrder="1"/>
    </xf>
    <xf numFmtId="2" fontId="8" fillId="3" borderId="34" xfId="0" applyNumberFormat="1" applyFont="1" applyFill="1" applyBorder="1" applyAlignment="1">
      <alignment vertical="center" readingOrder="1"/>
    </xf>
    <xf numFmtId="0" fontId="16" fillId="0" borderId="6" xfId="7" applyFont="1" applyFill="1" applyBorder="1" applyAlignment="1">
      <alignment vertical="center" textRotation="180" wrapText="1" readingOrder="1"/>
    </xf>
    <xf numFmtId="0" fontId="16" fillId="0" borderId="7" xfId="7" applyFont="1" applyFill="1" applyBorder="1" applyAlignment="1">
      <alignment vertical="center" textRotation="180" wrapText="1" readingOrder="1"/>
    </xf>
    <xf numFmtId="0" fontId="16" fillId="0" borderId="6" xfId="7" applyFont="1" applyBorder="1" applyAlignment="1">
      <alignment vertical="center" wrapText="1" readingOrder="1"/>
    </xf>
    <xf numFmtId="0" fontId="5" fillId="0" borderId="140" xfId="0" applyFont="1" applyFill="1" applyBorder="1" applyAlignment="1">
      <alignment vertical="center" readingOrder="1"/>
    </xf>
    <xf numFmtId="2" fontId="5" fillId="0" borderId="140" xfId="0" applyNumberFormat="1" applyFont="1" applyFill="1" applyBorder="1" applyAlignment="1">
      <alignment vertical="center" wrapText="1" readingOrder="1"/>
    </xf>
    <xf numFmtId="0" fontId="5" fillId="0" borderId="141" xfId="0" applyFont="1" applyFill="1" applyBorder="1" applyAlignment="1">
      <alignment vertical="center" readingOrder="1"/>
    </xf>
    <xf numFmtId="0" fontId="16" fillId="0" borderId="130" xfId="7" applyNumberFormat="1" applyFont="1" applyFill="1" applyBorder="1" applyAlignment="1">
      <alignment vertical="center" readingOrder="1"/>
    </xf>
    <xf numFmtId="0" fontId="16" fillId="0" borderId="132" xfId="7" applyFont="1" applyBorder="1" applyAlignment="1">
      <alignment vertical="center" wrapText="1" readingOrder="1"/>
    </xf>
    <xf numFmtId="0" fontId="16" fillId="0" borderId="175" xfId="7" applyFont="1" applyBorder="1" applyAlignment="1">
      <alignment vertical="center" wrapText="1" readingOrder="1"/>
    </xf>
    <xf numFmtId="0" fontId="16" fillId="0" borderId="222" xfId="7" applyFont="1" applyBorder="1" applyAlignment="1">
      <alignment vertical="center" wrapText="1" readingOrder="1"/>
    </xf>
    <xf numFmtId="0" fontId="16" fillId="3" borderId="2" xfId="7" applyNumberFormat="1" applyFont="1" applyFill="1" applyBorder="1" applyAlignment="1">
      <alignment vertical="center" readingOrder="1"/>
    </xf>
    <xf numFmtId="0" fontId="16" fillId="3" borderId="3" xfId="7" applyNumberFormat="1" applyFont="1" applyFill="1" applyBorder="1" applyAlignment="1">
      <alignment vertical="center" readingOrder="1"/>
    </xf>
    <xf numFmtId="0" fontId="16" fillId="3" borderId="11" xfId="7" applyNumberFormat="1" applyFont="1" applyFill="1" applyBorder="1" applyAlignment="1">
      <alignment vertical="center" readingOrder="1"/>
    </xf>
    <xf numFmtId="0" fontId="16" fillId="0" borderId="132" xfId="7" applyNumberFormat="1" applyFont="1" applyFill="1" applyBorder="1" applyAlignment="1">
      <alignment vertical="center" readingOrder="1"/>
    </xf>
    <xf numFmtId="0" fontId="16" fillId="0" borderId="175" xfId="7" applyNumberFormat="1" applyFont="1" applyFill="1" applyBorder="1" applyAlignment="1">
      <alignment vertical="center" readingOrder="1"/>
    </xf>
    <xf numFmtId="0" fontId="16" fillId="0" borderId="13" xfId="7" applyNumberFormat="1" applyFont="1" applyFill="1" applyBorder="1" applyAlignment="1">
      <alignment vertical="center" textRotation="180" readingOrder="1"/>
    </xf>
    <xf numFmtId="0" fontId="16" fillId="0" borderId="17" xfId="7" applyNumberFormat="1" applyFont="1" applyFill="1" applyBorder="1" applyAlignment="1">
      <alignment vertical="center" textRotation="180" readingOrder="1"/>
    </xf>
    <xf numFmtId="0" fontId="16" fillId="0" borderId="14" xfId="7" applyNumberFormat="1" applyFont="1" applyFill="1" applyBorder="1" applyAlignment="1">
      <alignment vertical="center" textRotation="180" readingOrder="1"/>
    </xf>
    <xf numFmtId="0" fontId="16" fillId="0" borderId="145" xfId="7" applyNumberFormat="1" applyFont="1" applyBorder="1" applyAlignment="1">
      <alignment vertical="center" wrapText="1" readingOrder="1"/>
    </xf>
    <xf numFmtId="0" fontId="16" fillId="0" borderId="146" xfId="7" applyNumberFormat="1" applyFont="1" applyBorder="1" applyAlignment="1">
      <alignment vertical="center" wrapText="1" readingOrder="1"/>
    </xf>
    <xf numFmtId="0" fontId="16" fillId="0" borderId="172" xfId="7" applyNumberFormat="1" applyFont="1" applyBorder="1" applyAlignment="1">
      <alignment vertical="center" wrapText="1" readingOrder="1"/>
    </xf>
    <xf numFmtId="0" fontId="16" fillId="0" borderId="127" xfId="7" applyNumberFormat="1" applyFont="1" applyBorder="1" applyAlignment="1">
      <alignment vertical="center" readingOrder="1"/>
    </xf>
    <xf numFmtId="0" fontId="5" fillId="0" borderId="128" xfId="2" applyFont="1" applyBorder="1" applyAlignment="1">
      <alignment vertical="center" readingOrder="1"/>
    </xf>
    <xf numFmtId="0" fontId="5" fillId="0" borderId="135" xfId="2" applyFont="1" applyBorder="1" applyAlignment="1">
      <alignment vertical="center" readingOrder="1"/>
    </xf>
    <xf numFmtId="0" fontId="16" fillId="0" borderId="130" xfId="7" applyNumberFormat="1" applyFont="1" applyFill="1" applyBorder="1" applyAlignment="1">
      <alignment vertical="center" wrapText="1" readingOrder="1"/>
    </xf>
    <xf numFmtId="0" fontId="16" fillId="0" borderId="140" xfId="7" applyNumberFormat="1" applyFont="1" applyFill="1" applyBorder="1" applyAlignment="1">
      <alignment vertical="center" wrapText="1" readingOrder="1"/>
    </xf>
    <xf numFmtId="0" fontId="16" fillId="0" borderId="141" xfId="7" applyNumberFormat="1" applyFont="1" applyFill="1" applyBorder="1" applyAlignment="1">
      <alignment vertical="center" wrapText="1" readingOrder="1"/>
    </xf>
    <xf numFmtId="0" fontId="16" fillId="0" borderId="132" xfId="7" applyNumberFormat="1" applyFont="1" applyBorder="1" applyAlignment="1">
      <alignment vertical="center" wrapText="1" readingOrder="1"/>
    </xf>
    <xf numFmtId="0" fontId="16" fillId="0" borderId="175" xfId="7" applyNumberFormat="1" applyFont="1" applyBorder="1" applyAlignment="1">
      <alignment vertical="center" wrapText="1" readingOrder="1"/>
    </xf>
    <xf numFmtId="0" fontId="16" fillId="0" borderId="222" xfId="7" applyNumberFormat="1" applyFont="1" applyBorder="1" applyAlignment="1">
      <alignment vertical="center" wrapText="1" readingOrder="1"/>
    </xf>
    <xf numFmtId="2" fontId="5" fillId="0" borderId="132" xfId="0" applyNumberFormat="1" applyFont="1" applyFill="1" applyBorder="1" applyAlignment="1">
      <alignment vertical="center" readingOrder="1"/>
    </xf>
    <xf numFmtId="0" fontId="5" fillId="0" borderId="222" xfId="2" applyFont="1" applyBorder="1" applyAlignment="1">
      <alignment vertical="center" readingOrder="1"/>
    </xf>
    <xf numFmtId="0" fontId="16" fillId="0" borderId="5" xfId="7" applyFont="1" applyFill="1" applyBorder="1" applyAlignment="1">
      <alignment vertical="center" textRotation="180" wrapText="1" readingOrder="1"/>
    </xf>
    <xf numFmtId="2" fontId="8" fillId="0" borderId="0" xfId="2" applyNumberFormat="1" applyFont="1" applyFill="1" applyBorder="1" applyAlignment="1">
      <alignment vertical="center" wrapText="1" readingOrder="1"/>
    </xf>
    <xf numFmtId="2" fontId="15" fillId="0" borderId="0" xfId="0" applyNumberFormat="1" applyFont="1" applyFill="1" applyBorder="1" applyAlignment="1">
      <alignment vertical="center" readingOrder="1"/>
    </xf>
    <xf numFmtId="0" fontId="14" fillId="0" borderId="0" xfId="0" applyFont="1" applyFill="1" applyBorder="1" applyAlignment="1">
      <alignment vertical="center" readingOrder="1"/>
    </xf>
    <xf numFmtId="0" fontId="8" fillId="3" borderId="10" xfId="2" applyFont="1" applyFill="1" applyBorder="1" applyAlignment="1">
      <alignment vertical="center" readingOrder="1"/>
    </xf>
    <xf numFmtId="0" fontId="8" fillId="3" borderId="12" xfId="2" applyFont="1" applyFill="1" applyBorder="1" applyAlignment="1">
      <alignment vertical="center" readingOrder="1"/>
    </xf>
    <xf numFmtId="0" fontId="5" fillId="0" borderId="24" xfId="2" applyFont="1" applyFill="1" applyBorder="1" applyAlignment="1">
      <alignment vertical="center" wrapText="1" readingOrder="1"/>
    </xf>
    <xf numFmtId="0" fontId="8" fillId="0" borderId="0" xfId="2" applyFont="1" applyFill="1" applyBorder="1" applyAlignment="1">
      <alignment vertical="center" readingOrder="1"/>
    </xf>
    <xf numFmtId="0" fontId="16" fillId="4" borderId="11" xfId="7" applyFont="1" applyFill="1" applyBorder="1" applyAlignment="1">
      <alignment vertical="center" readingOrder="1"/>
    </xf>
    <xf numFmtId="2" fontId="13" fillId="0" borderId="167" xfId="0" applyNumberFormat="1" applyFont="1" applyFill="1" applyBorder="1" applyAlignment="1">
      <alignment vertical="center" readingOrder="1"/>
    </xf>
    <xf numFmtId="2" fontId="8" fillId="3" borderId="13" xfId="0" applyNumberFormat="1" applyFont="1" applyFill="1" applyBorder="1" applyAlignment="1">
      <alignment vertical="center" readingOrder="1"/>
    </xf>
    <xf numFmtId="0" fontId="5" fillId="0" borderId="12" xfId="0" applyFont="1" applyFill="1" applyBorder="1" applyAlignment="1">
      <alignment vertical="center" readingOrder="1"/>
    </xf>
    <xf numFmtId="2" fontId="13" fillId="0" borderId="168" xfId="0" applyNumberFormat="1" applyFont="1" applyFill="1" applyBorder="1" applyAlignment="1">
      <alignment vertical="center" readingOrder="1"/>
    </xf>
    <xf numFmtId="2" fontId="8" fillId="3" borderId="17" xfId="0" applyNumberFormat="1" applyFont="1" applyFill="1" applyBorder="1" applyAlignment="1">
      <alignment vertical="center" readingOrder="1"/>
    </xf>
    <xf numFmtId="2" fontId="8" fillId="3" borderId="247" xfId="0" applyNumberFormat="1" applyFont="1" applyFill="1" applyBorder="1" applyAlignment="1">
      <alignment vertical="center" readingOrder="1"/>
    </xf>
    <xf numFmtId="2" fontId="15" fillId="0" borderId="12" xfId="0" applyNumberFormat="1" applyFont="1" applyFill="1" applyBorder="1" applyAlignment="1">
      <alignment vertical="center" readingOrder="1"/>
    </xf>
    <xf numFmtId="2" fontId="5" fillId="0" borderId="154" xfId="0" applyNumberFormat="1" applyFont="1" applyFill="1" applyBorder="1" applyAlignment="1">
      <alignment vertical="center" readingOrder="1"/>
    </xf>
    <xf numFmtId="2" fontId="13" fillId="0" borderId="169" xfId="0" applyNumberFormat="1" applyFont="1" applyFill="1" applyBorder="1" applyAlignment="1">
      <alignment vertical="center" readingOrder="1"/>
    </xf>
    <xf numFmtId="2" fontId="5" fillId="0" borderId="155" xfId="0" applyNumberFormat="1" applyFont="1" applyFill="1" applyBorder="1" applyAlignment="1">
      <alignment vertical="center" readingOrder="1"/>
    </xf>
    <xf numFmtId="0" fontId="5" fillId="8" borderId="123" xfId="0" applyNumberFormat="1" applyFont="1" applyFill="1" applyBorder="1" applyAlignment="1">
      <alignment vertical="center" readingOrder="1"/>
    </xf>
    <xf numFmtId="2" fontId="13" fillId="0" borderId="165" xfId="0" applyNumberFormat="1" applyFont="1" applyFill="1" applyBorder="1" applyAlignment="1">
      <alignment vertical="center" readingOrder="1"/>
    </xf>
    <xf numFmtId="0" fontId="13" fillId="3" borderId="17" xfId="2" applyFont="1" applyFill="1" applyBorder="1" applyAlignment="1">
      <alignment vertical="center" readingOrder="1"/>
    </xf>
    <xf numFmtId="2" fontId="15" fillId="0" borderId="1" xfId="0" applyNumberFormat="1" applyFont="1" applyFill="1" applyBorder="1" applyAlignment="1">
      <alignment vertical="center" readingOrder="1"/>
    </xf>
    <xf numFmtId="0" fontId="5" fillId="0" borderId="1" xfId="0" applyFont="1" applyFill="1" applyBorder="1" applyAlignment="1">
      <alignment vertical="center" readingOrder="1"/>
    </xf>
    <xf numFmtId="2" fontId="13" fillId="0" borderId="166" xfId="0" applyNumberFormat="1" applyFont="1" applyFill="1" applyBorder="1" applyAlignment="1">
      <alignment vertical="center" readingOrder="1"/>
    </xf>
    <xf numFmtId="2" fontId="13" fillId="0" borderId="173" xfId="0" applyNumberFormat="1" applyFont="1" applyFill="1" applyBorder="1" applyAlignment="1">
      <alignment vertical="center" readingOrder="1"/>
    </xf>
    <xf numFmtId="2" fontId="8" fillId="3" borderId="14" xfId="0" applyNumberFormat="1" applyFont="1" applyFill="1" applyBorder="1" applyAlignment="1">
      <alignment vertical="center" readingOrder="1"/>
    </xf>
    <xf numFmtId="0" fontId="5" fillId="7" borderId="13" xfId="0" applyNumberFormat="1" applyFont="1" applyFill="1" applyBorder="1" applyAlignment="1">
      <alignment vertical="center" readingOrder="1"/>
    </xf>
    <xf numFmtId="2" fontId="5" fillId="0" borderId="0" xfId="0" applyNumberFormat="1" applyFont="1" applyFill="1" applyBorder="1" applyAlignment="1">
      <alignment vertical="center" textRotation="180" readingOrder="1"/>
    </xf>
    <xf numFmtId="2" fontId="15" fillId="3" borderId="5" xfId="2" applyNumberFormat="1" applyFont="1" applyFill="1" applyBorder="1" applyAlignment="1">
      <alignment vertical="center" wrapText="1" readingOrder="1"/>
    </xf>
    <xf numFmtId="2" fontId="15" fillId="3" borderId="2" xfId="2" applyNumberFormat="1" applyFont="1" applyFill="1" applyBorder="1" applyAlignment="1">
      <alignment vertical="center" wrapText="1" readingOrder="1"/>
    </xf>
    <xf numFmtId="2" fontId="15" fillId="3" borderId="3" xfId="2" applyNumberFormat="1" applyFont="1" applyFill="1" applyBorder="1" applyAlignment="1">
      <alignment vertical="center" wrapText="1" readingOrder="1"/>
    </xf>
    <xf numFmtId="0" fontId="5" fillId="4" borderId="6" xfId="0" applyNumberFormat="1" applyFont="1" applyFill="1" applyBorder="1" applyAlignment="1">
      <alignment vertical="center" readingOrder="1"/>
    </xf>
    <xf numFmtId="0" fontId="5" fillId="4" borderId="4" xfId="0" applyNumberFormat="1" applyFont="1" applyFill="1" applyBorder="1" applyAlignment="1">
      <alignment vertical="center" readingOrder="1"/>
    </xf>
    <xf numFmtId="0" fontId="5" fillId="4" borderId="7" xfId="0" applyNumberFormat="1" applyFont="1" applyFill="1" applyBorder="1" applyAlignment="1">
      <alignment vertical="center" readingOrder="1"/>
    </xf>
    <xf numFmtId="0" fontId="5" fillId="4" borderId="8" xfId="0" applyNumberFormat="1" applyFont="1" applyFill="1" applyBorder="1" applyAlignment="1">
      <alignment vertical="center" readingOrder="1"/>
    </xf>
    <xf numFmtId="2" fontId="13" fillId="10" borderId="10" xfId="0" applyNumberFormat="1" applyFont="1" applyFill="1" applyBorder="1" applyAlignment="1">
      <alignment vertical="center" readingOrder="1"/>
    </xf>
    <xf numFmtId="2" fontId="13" fillId="10" borderId="12" xfId="0" applyNumberFormat="1" applyFont="1" applyFill="1" applyBorder="1" applyAlignment="1">
      <alignment vertical="center" readingOrder="1"/>
    </xf>
    <xf numFmtId="2" fontId="13" fillId="10" borderId="11" xfId="0" applyNumberFormat="1" applyFont="1" applyFill="1" applyBorder="1" applyAlignment="1">
      <alignment vertical="center" readingOrder="1"/>
    </xf>
    <xf numFmtId="2" fontId="13" fillId="0" borderId="0" xfId="1" applyNumberFormat="1" applyFont="1" applyFill="1" applyBorder="1" applyAlignment="1">
      <alignment vertical="center" readingOrder="1"/>
    </xf>
    <xf numFmtId="0" fontId="5" fillId="8" borderId="13" xfId="2" applyFont="1" applyFill="1" applyBorder="1" applyAlignment="1">
      <alignment vertical="center" readingOrder="1"/>
    </xf>
    <xf numFmtId="0" fontId="5" fillId="0" borderId="3" xfId="2" applyFont="1" applyFill="1" applyBorder="1" applyAlignment="1">
      <alignment vertical="center" wrapText="1" readingOrder="1"/>
    </xf>
    <xf numFmtId="0" fontId="5" fillId="0" borderId="151" xfId="2" applyFont="1" applyFill="1" applyBorder="1" applyAlignment="1">
      <alignment vertical="center" wrapText="1" readingOrder="1"/>
    </xf>
    <xf numFmtId="0" fontId="5" fillId="0" borderId="5" xfId="2" applyFont="1" applyBorder="1" applyAlignment="1">
      <alignment vertical="center" wrapText="1" readingOrder="1"/>
    </xf>
    <xf numFmtId="0" fontId="5" fillId="0" borderId="2" xfId="2" applyFont="1" applyBorder="1" applyAlignment="1">
      <alignment vertical="center" wrapText="1" readingOrder="1"/>
    </xf>
    <xf numFmtId="0" fontId="5" fillId="0" borderId="3" xfId="2" applyFont="1" applyBorder="1" applyAlignment="1">
      <alignment vertical="center" wrapText="1" readingOrder="1"/>
    </xf>
    <xf numFmtId="0" fontId="5" fillId="8" borderId="14" xfId="2" applyFont="1" applyFill="1" applyBorder="1" applyAlignment="1">
      <alignment vertical="center" readingOrder="1"/>
    </xf>
    <xf numFmtId="0" fontId="5" fillId="0" borderId="8" xfId="2" applyFont="1" applyFill="1" applyBorder="1" applyAlignment="1">
      <alignment vertical="center" wrapText="1" readingOrder="1"/>
    </xf>
    <xf numFmtId="0" fontId="5" fillId="0" borderId="153" xfId="2" applyFont="1" applyFill="1" applyBorder="1" applyAlignment="1">
      <alignment vertical="center" wrapText="1" readingOrder="1"/>
    </xf>
    <xf numFmtId="0" fontId="5" fillId="0" borderId="7" xfId="2" applyFont="1" applyBorder="1" applyAlignment="1">
      <alignment vertical="center" wrapText="1" readingOrder="1"/>
    </xf>
    <xf numFmtId="0" fontId="5" fillId="0" borderId="1" xfId="2" applyFont="1" applyBorder="1" applyAlignment="1">
      <alignment vertical="center" wrapText="1" readingOrder="1"/>
    </xf>
    <xf numFmtId="0" fontId="5" fillId="0" borderId="8" xfId="2" applyFont="1" applyBorder="1" applyAlignment="1">
      <alignment vertical="center" wrapText="1" readingOrder="1"/>
    </xf>
    <xf numFmtId="0" fontId="5" fillId="3" borderId="10" xfId="0" applyFont="1" applyFill="1" applyBorder="1" applyAlignment="1">
      <alignment vertical="center" readingOrder="1"/>
    </xf>
    <xf numFmtId="0" fontId="5" fillId="3" borderId="12" xfId="0" applyFont="1" applyFill="1" applyBorder="1" applyAlignment="1">
      <alignment vertical="center" readingOrder="1"/>
    </xf>
    <xf numFmtId="0" fontId="5" fillId="3" borderId="11" xfId="0" applyFont="1" applyFill="1" applyBorder="1" applyAlignment="1">
      <alignment vertical="center" readingOrder="1"/>
    </xf>
    <xf numFmtId="0" fontId="5" fillId="3" borderId="10" xfId="2" applyFont="1" applyFill="1" applyBorder="1" applyAlignment="1">
      <alignment vertical="center" wrapText="1" readingOrder="1"/>
    </xf>
    <xf numFmtId="0" fontId="5" fillId="3" borderId="12" xfId="2" applyFont="1" applyFill="1" applyBorder="1" applyAlignment="1">
      <alignment vertical="center" wrapText="1" readingOrder="1"/>
    </xf>
    <xf numFmtId="0" fontId="5" fillId="3" borderId="11" xfId="2" applyFont="1" applyFill="1" applyBorder="1" applyAlignment="1">
      <alignment vertical="center" wrapText="1" readingOrder="1"/>
    </xf>
    <xf numFmtId="0" fontId="13" fillId="3" borderId="10" xfId="2" applyFont="1" applyFill="1" applyBorder="1" applyAlignment="1">
      <alignment vertical="center" wrapText="1" readingOrder="1"/>
    </xf>
    <xf numFmtId="0" fontId="13" fillId="3" borderId="12" xfId="2" applyFont="1" applyFill="1" applyBorder="1" applyAlignment="1">
      <alignment vertical="center" wrapText="1" readingOrder="1"/>
    </xf>
    <xf numFmtId="0" fontId="13" fillId="3" borderId="11" xfId="2" applyFont="1" applyFill="1" applyBorder="1" applyAlignment="1">
      <alignment vertical="center" wrapText="1" readingOrder="1"/>
    </xf>
    <xf numFmtId="0" fontId="5" fillId="0" borderId="3" xfId="0" applyFont="1" applyBorder="1" applyAlignment="1">
      <alignment vertical="center" wrapText="1" readingOrder="1"/>
    </xf>
    <xf numFmtId="0" fontId="13" fillId="3" borderId="4" xfId="2" applyFont="1" applyFill="1" applyBorder="1" applyAlignment="1">
      <alignment vertical="center" readingOrder="1"/>
    </xf>
    <xf numFmtId="0" fontId="5" fillId="0" borderId="8" xfId="0" applyFont="1" applyBorder="1" applyAlignment="1">
      <alignment vertical="center" wrapText="1" readingOrder="1"/>
    </xf>
    <xf numFmtId="2" fontId="12" fillId="3" borderId="0" xfId="1" applyNumberFormat="1" applyFont="1" applyFill="1" applyBorder="1" applyAlignment="1">
      <alignment vertical="center" readingOrder="1"/>
    </xf>
    <xf numFmtId="0" fontId="13" fillId="7" borderId="0" xfId="2" applyFont="1" applyFill="1" applyBorder="1" applyAlignment="1">
      <alignment vertical="center" wrapText="1" readingOrder="1"/>
    </xf>
    <xf numFmtId="0" fontId="13" fillId="0" borderId="0" xfId="2" applyFont="1" applyFill="1" applyBorder="1" applyAlignment="1">
      <alignment horizontal="center" vertical="center" readingOrder="1"/>
    </xf>
    <xf numFmtId="0" fontId="15" fillId="3" borderId="0" xfId="2" applyFont="1" applyFill="1" applyBorder="1" applyAlignment="1">
      <alignment horizontal="center" vertical="center" readingOrder="1"/>
    </xf>
    <xf numFmtId="0" fontId="15" fillId="3" borderId="6" xfId="2" applyFont="1" applyFill="1" applyBorder="1" applyAlignment="1">
      <alignment horizontal="center" vertical="center" readingOrder="1"/>
    </xf>
    <xf numFmtId="0" fontId="15" fillId="3" borderId="4" xfId="2" applyFont="1" applyFill="1" applyBorder="1" applyAlignment="1">
      <alignment horizontal="center" vertical="center" readingOrder="1"/>
    </xf>
    <xf numFmtId="2" fontId="13" fillId="10" borderId="35" xfId="2" quotePrefix="1" applyNumberFormat="1" applyFont="1" applyFill="1" applyBorder="1" applyAlignment="1">
      <alignment vertical="center" wrapText="1" readingOrder="1"/>
    </xf>
    <xf numFmtId="0" fontId="13" fillId="10" borderId="12" xfId="1" applyFont="1" applyFill="1" applyBorder="1" applyAlignment="1">
      <alignment vertical="center" wrapText="1" readingOrder="1"/>
    </xf>
    <xf numFmtId="0" fontId="13" fillId="10" borderId="11" xfId="1" applyFont="1" applyFill="1" applyBorder="1" applyAlignment="1">
      <alignment vertical="center" wrapText="1" readingOrder="1"/>
    </xf>
    <xf numFmtId="0" fontId="13" fillId="0" borderId="15" xfId="2" applyFont="1" applyFill="1" applyBorder="1" applyAlignment="1">
      <alignment vertical="center" readingOrder="1"/>
    </xf>
    <xf numFmtId="0" fontId="13" fillId="10" borderId="2" xfId="1" applyFont="1" applyFill="1" applyBorder="1" applyAlignment="1">
      <alignment vertical="center" wrapText="1" readingOrder="1"/>
    </xf>
    <xf numFmtId="0" fontId="13" fillId="10" borderId="3" xfId="1" applyFont="1" applyFill="1" applyBorder="1" applyAlignment="1">
      <alignment vertical="center" wrapText="1" readingOrder="1"/>
    </xf>
    <xf numFmtId="2" fontId="14" fillId="0" borderId="0" xfId="1" applyNumberFormat="1" applyFont="1" applyFill="1" applyBorder="1" applyAlignment="1">
      <alignment vertical="center" readingOrder="1"/>
    </xf>
    <xf numFmtId="0" fontId="5" fillId="8" borderId="9" xfId="1" applyNumberFormat="1" applyFont="1" applyFill="1" applyBorder="1" applyAlignment="1">
      <alignment vertical="center" readingOrder="1"/>
    </xf>
    <xf numFmtId="0" fontId="16" fillId="0" borderId="2" xfId="14" applyFont="1" applyBorder="1" applyAlignment="1">
      <alignment vertical="center" readingOrder="1"/>
    </xf>
    <xf numFmtId="0" fontId="13" fillId="0" borderId="0" xfId="1" applyFont="1" applyFill="1" applyBorder="1" applyAlignment="1">
      <alignment vertical="center" readingOrder="1"/>
    </xf>
    <xf numFmtId="0" fontId="16" fillId="0" borderId="0" xfId="14" applyNumberFormat="1" applyFont="1" applyFill="1" applyBorder="1" applyAlignment="1">
      <alignment vertical="center" readingOrder="1"/>
    </xf>
    <xf numFmtId="2" fontId="8" fillId="0" borderId="0" xfId="1" applyNumberFormat="1" applyFont="1" applyFill="1" applyBorder="1" applyAlignment="1">
      <alignment vertical="center" readingOrder="1"/>
    </xf>
    <xf numFmtId="0" fontId="13" fillId="10" borderId="1" xfId="1" applyFont="1" applyFill="1" applyBorder="1" applyAlignment="1">
      <alignment vertical="center" wrapText="1" readingOrder="1"/>
    </xf>
    <xf numFmtId="0" fontId="13" fillId="10" borderId="8" xfId="1" applyFont="1" applyFill="1" applyBorder="1" applyAlignment="1">
      <alignment vertical="center" wrapText="1" readingOrder="1"/>
    </xf>
    <xf numFmtId="0" fontId="13" fillId="10" borderId="0" xfId="1" applyFont="1" applyFill="1" applyBorder="1" applyAlignment="1">
      <alignment vertical="center" wrapText="1" readingOrder="1"/>
    </xf>
    <xf numFmtId="0" fontId="13" fillId="10" borderId="4" xfId="1" applyFont="1" applyFill="1" applyBorder="1" applyAlignment="1">
      <alignment vertical="center" wrapText="1" readingOrder="1"/>
    </xf>
    <xf numFmtId="0" fontId="16" fillId="0" borderId="0" xfId="14" applyFont="1" applyBorder="1" applyAlignment="1">
      <alignment vertical="center" readingOrder="1"/>
    </xf>
    <xf numFmtId="0" fontId="5" fillId="4" borderId="5" xfId="1" applyNumberFormat="1" applyFont="1" applyFill="1" applyBorder="1" applyAlignment="1">
      <alignment vertical="center" readingOrder="1"/>
    </xf>
    <xf numFmtId="0" fontId="5" fillId="4" borderId="2" xfId="1" applyNumberFormat="1" applyFont="1" applyFill="1" applyBorder="1" applyAlignment="1">
      <alignment vertical="center" readingOrder="1"/>
    </xf>
    <xf numFmtId="0" fontId="5" fillId="4" borderId="3" xfId="1" applyNumberFormat="1" applyFont="1" applyFill="1" applyBorder="1" applyAlignment="1">
      <alignment vertical="center" readingOrder="1"/>
    </xf>
    <xf numFmtId="0" fontId="5" fillId="4" borderId="6" xfId="1" applyNumberFormat="1" applyFont="1" applyFill="1" applyBorder="1" applyAlignment="1">
      <alignment vertical="center" readingOrder="1"/>
    </xf>
    <xf numFmtId="0" fontId="5" fillId="4" borderId="0" xfId="1" applyNumberFormat="1" applyFont="1" applyFill="1" applyBorder="1" applyAlignment="1">
      <alignment vertical="center" readingOrder="1"/>
    </xf>
    <xf numFmtId="0" fontId="5" fillId="4" borderId="4" xfId="1" applyNumberFormat="1" applyFont="1" applyFill="1" applyBorder="1" applyAlignment="1">
      <alignment vertical="center" readingOrder="1"/>
    </xf>
    <xf numFmtId="0" fontId="5" fillId="8" borderId="14" xfId="1" applyNumberFormat="1" applyFont="1" applyFill="1" applyBorder="1" applyAlignment="1">
      <alignment vertical="center" readingOrder="1"/>
    </xf>
    <xf numFmtId="0" fontId="13" fillId="0" borderId="2" xfId="1" applyFont="1" applyFill="1" applyBorder="1" applyAlignment="1">
      <alignment vertical="center" readingOrder="1"/>
    </xf>
    <xf numFmtId="49" fontId="5" fillId="0" borderId="0" xfId="1" applyNumberFormat="1" applyFont="1" applyFill="1" applyBorder="1" applyAlignment="1">
      <alignment vertical="center" readingOrder="1"/>
    </xf>
    <xf numFmtId="0" fontId="13" fillId="0" borderId="4" xfId="1" applyFont="1" applyFill="1" applyBorder="1" applyAlignment="1">
      <alignment vertical="center" wrapText="1" readingOrder="1"/>
    </xf>
    <xf numFmtId="0" fontId="16" fillId="0" borderId="0" xfId="14" applyFont="1" applyFill="1" applyBorder="1" applyAlignment="1">
      <alignment vertical="center" readingOrder="1"/>
    </xf>
    <xf numFmtId="0" fontId="16" fillId="0" borderId="4" xfId="14" applyFont="1" applyFill="1" applyBorder="1" applyAlignment="1">
      <alignment vertical="center" readingOrder="1"/>
    </xf>
    <xf numFmtId="0" fontId="5" fillId="8" borderId="13" xfId="1" applyNumberFormat="1" applyFont="1" applyFill="1" applyBorder="1" applyAlignment="1">
      <alignment vertical="center" readingOrder="1"/>
    </xf>
    <xf numFmtId="0" fontId="16" fillId="0" borderId="5" xfId="14" applyFont="1" applyBorder="1" applyAlignment="1">
      <alignment vertical="center" textRotation="180" readingOrder="1"/>
    </xf>
    <xf numFmtId="0" fontId="16" fillId="4" borderId="9" xfId="14" applyFont="1" applyFill="1" applyBorder="1" applyAlignment="1">
      <alignment vertical="center" readingOrder="1"/>
    </xf>
    <xf numFmtId="0" fontId="16" fillId="0" borderId="1" xfId="14" applyFont="1" applyBorder="1" applyAlignment="1">
      <alignment vertical="center" readingOrder="1"/>
    </xf>
    <xf numFmtId="0" fontId="16" fillId="0" borderId="1" xfId="14" applyFont="1" applyFill="1" applyBorder="1" applyAlignment="1">
      <alignment vertical="center" readingOrder="1"/>
    </xf>
    <xf numFmtId="0" fontId="16" fillId="0" borderId="8" xfId="14" applyFont="1" applyFill="1" applyBorder="1" applyAlignment="1">
      <alignment vertical="center" readingOrder="1"/>
    </xf>
    <xf numFmtId="0" fontId="5" fillId="8" borderId="14" xfId="1" applyNumberFormat="1" applyFont="1" applyFill="1" applyBorder="1" applyAlignment="1">
      <alignment vertical="center" readingOrder="1"/>
    </xf>
    <xf numFmtId="0" fontId="16" fillId="0" borderId="7" xfId="14" applyFont="1" applyBorder="1" applyAlignment="1">
      <alignment vertical="center" textRotation="180" readingOrder="1"/>
    </xf>
    <xf numFmtId="2" fontId="14" fillId="0" borderId="0" xfId="1" applyNumberFormat="1" applyFont="1" applyFill="1" applyBorder="1" applyAlignment="1">
      <alignment vertical="center" readingOrder="1"/>
    </xf>
    <xf numFmtId="0" fontId="5" fillId="4" borderId="7" xfId="1" applyNumberFormat="1" applyFont="1" applyFill="1" applyBorder="1" applyAlignment="1">
      <alignment vertical="center" readingOrder="1"/>
    </xf>
    <xf numFmtId="0" fontId="5" fillId="4" borderId="1" xfId="1" applyNumberFormat="1" applyFont="1" applyFill="1" applyBorder="1" applyAlignment="1">
      <alignment vertical="center" readingOrder="1"/>
    </xf>
    <xf numFmtId="0" fontId="5" fillId="4" borderId="8" xfId="1" applyNumberFormat="1" applyFont="1" applyFill="1" applyBorder="1" applyAlignment="1">
      <alignment vertical="center" readingOrder="1"/>
    </xf>
    <xf numFmtId="0" fontId="5" fillId="8" borderId="13" xfId="1" applyNumberFormat="1" applyFont="1" applyFill="1" applyBorder="1" applyAlignment="1">
      <alignment vertical="center" readingOrder="1"/>
    </xf>
    <xf numFmtId="0" fontId="16" fillId="0" borderId="5" xfId="14" applyFont="1" applyBorder="1" applyAlignment="1">
      <alignment vertical="center" readingOrder="1"/>
    </xf>
    <xf numFmtId="0" fontId="5" fillId="0" borderId="2" xfId="1" applyFont="1" applyFill="1" applyBorder="1" applyAlignment="1">
      <alignment vertical="center" readingOrder="1"/>
    </xf>
    <xf numFmtId="0" fontId="5" fillId="0" borderId="2" xfId="1" applyNumberFormat="1" applyFont="1" applyFill="1" applyBorder="1" applyAlignment="1">
      <alignment vertical="center" readingOrder="1"/>
    </xf>
    <xf numFmtId="0" fontId="16" fillId="0" borderId="2" xfId="14" applyNumberFormat="1" applyFont="1" applyBorder="1" applyAlignment="1">
      <alignment vertical="center" readingOrder="1"/>
    </xf>
    <xf numFmtId="2" fontId="8" fillId="0" borderId="2" xfId="1" applyNumberFormat="1" applyFont="1" applyFill="1" applyBorder="1" applyAlignment="1">
      <alignment vertical="center" readingOrder="1"/>
    </xf>
    <xf numFmtId="0" fontId="5" fillId="0" borderId="15" xfId="2" applyFont="1" applyBorder="1" applyAlignment="1">
      <alignment vertical="center" readingOrder="1"/>
    </xf>
    <xf numFmtId="0" fontId="16" fillId="0" borderId="7" xfId="14" applyFont="1" applyBorder="1" applyAlignment="1">
      <alignment vertical="center" readingOrder="1"/>
    </xf>
    <xf numFmtId="2" fontId="8" fillId="0" borderId="1" xfId="1" applyNumberFormat="1" applyFont="1" applyFill="1" applyBorder="1" applyAlignment="1">
      <alignment vertical="center" readingOrder="1"/>
    </xf>
    <xf numFmtId="0" fontId="5" fillId="0" borderId="1" xfId="1" applyNumberFormat="1" applyFont="1" applyFill="1" applyBorder="1" applyAlignment="1">
      <alignment vertical="center" readingOrder="1"/>
    </xf>
    <xf numFmtId="0" fontId="16" fillId="0" borderId="1" xfId="14" applyNumberFormat="1" applyFont="1" applyBorder="1" applyAlignment="1">
      <alignment vertical="center" readingOrder="1"/>
    </xf>
    <xf numFmtId="0" fontId="13" fillId="0" borderId="1" xfId="1" applyFont="1" applyFill="1" applyBorder="1" applyAlignment="1">
      <alignment vertical="center" wrapText="1" readingOrder="1"/>
    </xf>
    <xf numFmtId="0" fontId="13" fillId="0" borderId="1" xfId="1" applyFont="1" applyFill="1" applyBorder="1" applyAlignment="1">
      <alignment vertical="center" readingOrder="1"/>
    </xf>
    <xf numFmtId="2" fontId="8" fillId="0" borderId="15" xfId="1" applyNumberFormat="1" applyFont="1" applyFill="1" applyBorder="1" applyAlignment="1">
      <alignment vertical="center" readingOrder="1"/>
    </xf>
    <xf numFmtId="2" fontId="8" fillId="0" borderId="24" xfId="1" applyNumberFormat="1" applyFont="1" applyFill="1" applyBorder="1" applyAlignment="1">
      <alignment vertical="center" readingOrder="1"/>
    </xf>
    <xf numFmtId="2" fontId="14" fillId="0" borderId="6" xfId="1" applyNumberFormat="1" applyFont="1" applyFill="1" applyBorder="1" applyAlignment="1">
      <alignment vertical="center" readingOrder="1"/>
    </xf>
    <xf numFmtId="0" fontId="14" fillId="0" borderId="0" xfId="14" applyFont="1" applyFill="1" applyBorder="1" applyAlignment="1">
      <alignment vertical="center" wrapText="1" readingOrder="1"/>
    </xf>
    <xf numFmtId="0" fontId="16" fillId="4" borderId="2" xfId="14" applyFont="1" applyFill="1" applyBorder="1" applyAlignment="1">
      <alignment vertical="center" readingOrder="1"/>
    </xf>
    <xf numFmtId="0" fontId="16" fillId="4" borderId="3" xfId="14" applyFont="1" applyFill="1" applyBorder="1" applyAlignment="1">
      <alignment vertical="center" readingOrder="1"/>
    </xf>
    <xf numFmtId="0" fontId="16" fillId="4" borderId="1" xfId="14" applyFont="1" applyFill="1" applyBorder="1" applyAlignment="1">
      <alignment vertical="center" readingOrder="1"/>
    </xf>
    <xf numFmtId="0" fontId="16" fillId="4" borderId="8" xfId="14" applyFont="1" applyFill="1" applyBorder="1" applyAlignment="1">
      <alignment vertical="center" readingOrder="1"/>
    </xf>
    <xf numFmtId="0" fontId="13" fillId="10" borderId="9" xfId="1" applyFont="1" applyFill="1" applyBorder="1" applyAlignment="1">
      <alignment vertical="center" wrapText="1" readingOrder="1"/>
    </xf>
    <xf numFmtId="0" fontId="16" fillId="0" borderId="0" xfId="14" applyFont="1" applyFill="1" applyBorder="1" applyAlignment="1">
      <alignment vertical="center" wrapText="1" readingOrder="1"/>
    </xf>
    <xf numFmtId="2" fontId="13" fillId="0" borderId="0" xfId="1" applyNumberFormat="1" applyFont="1" applyFill="1" applyBorder="1" applyAlignment="1">
      <alignment vertical="center" readingOrder="1"/>
    </xf>
    <xf numFmtId="0" fontId="14" fillId="0" borderId="0" xfId="14" applyFont="1" applyFill="1" applyBorder="1" applyAlignment="1">
      <alignment vertical="center" readingOrder="1"/>
    </xf>
    <xf numFmtId="0" fontId="16" fillId="0" borderId="0" xfId="14" applyNumberFormat="1" applyFont="1" applyBorder="1" applyAlignment="1">
      <alignment vertical="center" readingOrder="1"/>
    </xf>
    <xf numFmtId="0" fontId="16" fillId="0" borderId="5" xfId="14" applyNumberFormat="1" applyFont="1" applyBorder="1" applyAlignment="1">
      <alignment vertical="center" readingOrder="1"/>
    </xf>
    <xf numFmtId="2" fontId="8" fillId="0" borderId="3" xfId="1" applyNumberFormat="1" applyFont="1" applyFill="1" applyBorder="1" applyAlignment="1">
      <alignment vertical="center" readingOrder="1"/>
    </xf>
    <xf numFmtId="2" fontId="14" fillId="0" borderId="137" xfId="2" applyNumberFormat="1" applyFont="1" applyFill="1" applyBorder="1" applyAlignment="1">
      <alignment vertical="center" readingOrder="1"/>
    </xf>
    <xf numFmtId="2" fontId="14" fillId="0" borderId="24" xfId="2" applyNumberFormat="1" applyFont="1" applyFill="1" applyBorder="1" applyAlignment="1">
      <alignment vertical="center" readingOrder="1"/>
    </xf>
    <xf numFmtId="0" fontId="5" fillId="0" borderId="12" xfId="1" applyNumberFormat="1" applyFont="1" applyFill="1" applyBorder="1" applyAlignment="1">
      <alignment vertical="center" readingOrder="1"/>
    </xf>
    <xf numFmtId="0" fontId="13" fillId="0" borderId="15" xfId="2" applyFont="1" applyFill="1" applyBorder="1" applyAlignment="1">
      <alignment vertical="center" wrapText="1" readingOrder="1"/>
    </xf>
    <xf numFmtId="0" fontId="5" fillId="8" borderId="9" xfId="1" applyNumberFormat="1" applyFont="1" applyFill="1" applyBorder="1" applyAlignment="1">
      <alignment vertical="center" readingOrder="1"/>
    </xf>
    <xf numFmtId="0" fontId="16" fillId="0" borderId="130" xfId="14" applyNumberFormat="1" applyFont="1" applyBorder="1" applyAlignment="1">
      <alignment vertical="center" wrapText="1" readingOrder="1"/>
    </xf>
    <xf numFmtId="0" fontId="16" fillId="0" borderId="140" xfId="14" applyNumberFormat="1" applyFont="1" applyBorder="1" applyAlignment="1">
      <alignment vertical="center" wrapText="1" readingOrder="1"/>
    </xf>
    <xf numFmtId="0" fontId="16" fillId="0" borderId="141" xfId="14" applyNumberFormat="1" applyFont="1" applyBorder="1" applyAlignment="1">
      <alignment vertical="center" wrapText="1" readingOrder="1"/>
    </xf>
    <xf numFmtId="0" fontId="16" fillId="0" borderId="6" xfId="14" applyNumberFormat="1" applyFont="1" applyBorder="1" applyAlignment="1">
      <alignment vertical="center" readingOrder="1"/>
    </xf>
    <xf numFmtId="0" fontId="16" fillId="0" borderId="139" xfId="14" applyNumberFormat="1" applyFont="1" applyBorder="1" applyAlignment="1">
      <alignment vertical="center" wrapText="1" readingOrder="1"/>
    </xf>
    <xf numFmtId="0" fontId="16" fillId="0" borderId="4" xfId="14" applyNumberFormat="1" applyFont="1" applyBorder="1" applyAlignment="1">
      <alignment vertical="center" readingOrder="1"/>
    </xf>
    <xf numFmtId="0" fontId="5" fillId="8" borderId="17" xfId="1" applyNumberFormat="1" applyFont="1" applyFill="1" applyBorder="1" applyAlignment="1">
      <alignment vertical="center" readingOrder="1"/>
    </xf>
    <xf numFmtId="2" fontId="8" fillId="0" borderId="4" xfId="1" applyNumberFormat="1" applyFont="1" applyFill="1" applyBorder="1" applyAlignment="1">
      <alignment vertical="center" readingOrder="1"/>
    </xf>
    <xf numFmtId="0" fontId="13" fillId="0" borderId="15" xfId="1" applyFont="1" applyFill="1" applyBorder="1" applyAlignment="1">
      <alignment vertical="center" wrapText="1" readingOrder="1"/>
    </xf>
    <xf numFmtId="0" fontId="16" fillId="0" borderId="124" xfId="14" applyFont="1" applyBorder="1" applyAlignment="1">
      <alignment vertical="center" wrapText="1" readingOrder="1"/>
    </xf>
    <xf numFmtId="0" fontId="16" fillId="0" borderId="125" xfId="14" applyFont="1" applyBorder="1" applyAlignment="1">
      <alignment vertical="center" wrapText="1" readingOrder="1"/>
    </xf>
    <xf numFmtId="0" fontId="16" fillId="0" borderId="134" xfId="14" applyFont="1" applyBorder="1" applyAlignment="1">
      <alignment vertical="center" wrapText="1" readingOrder="1"/>
    </xf>
    <xf numFmtId="0" fontId="8" fillId="0" borderId="15" xfId="1" applyFont="1" applyFill="1" applyBorder="1" applyAlignment="1">
      <alignment vertical="center" wrapText="1" readingOrder="1"/>
    </xf>
    <xf numFmtId="0" fontId="16" fillId="0" borderId="7" xfId="14" applyFont="1" applyBorder="1" applyAlignment="1">
      <alignment vertical="center" wrapText="1" readingOrder="1"/>
    </xf>
    <xf numFmtId="0" fontId="16" fillId="0" borderId="1" xfId="14" applyFont="1" applyBorder="1" applyAlignment="1">
      <alignment vertical="center" wrapText="1" readingOrder="1"/>
    </xf>
    <xf numFmtId="0" fontId="16" fillId="0" borderId="8" xfId="14" applyFont="1" applyBorder="1" applyAlignment="1">
      <alignment vertical="center" wrapText="1" readingOrder="1"/>
    </xf>
    <xf numFmtId="0" fontId="5" fillId="3" borderId="14" xfId="1" applyNumberFormat="1" applyFont="1" applyFill="1" applyBorder="1" applyAlignment="1">
      <alignment vertical="center" readingOrder="1"/>
    </xf>
    <xf numFmtId="0" fontId="16" fillId="3" borderId="7" xfId="14" applyNumberFormat="1" applyFont="1" applyFill="1" applyBorder="1" applyAlignment="1">
      <alignment vertical="center" readingOrder="1"/>
    </xf>
    <xf numFmtId="0" fontId="16" fillId="3" borderId="1" xfId="14" applyNumberFormat="1" applyFont="1" applyFill="1" applyBorder="1" applyAlignment="1">
      <alignment vertical="center" readingOrder="1"/>
    </xf>
    <xf numFmtId="0" fontId="16" fillId="3" borderId="8" xfId="14" applyNumberFormat="1" applyFont="1" applyFill="1" applyBorder="1" applyAlignment="1">
      <alignment vertical="center" readingOrder="1"/>
    </xf>
    <xf numFmtId="0" fontId="5" fillId="3" borderId="1" xfId="2" applyFont="1" applyFill="1" applyBorder="1" applyAlignment="1">
      <alignment vertical="center" readingOrder="1"/>
    </xf>
    <xf numFmtId="0" fontId="5" fillId="3" borderId="8" xfId="2" applyFont="1" applyFill="1" applyBorder="1" applyAlignment="1">
      <alignment vertical="center" readingOrder="1"/>
    </xf>
  </cellXfs>
  <cellStyles count="19">
    <cellStyle name="Comma 2" xfId="9"/>
    <cellStyle name="Normal" xfId="0" builtinId="0"/>
    <cellStyle name="Normal 2" xfId="1"/>
    <cellStyle name="Normal 2 2" xfId="2"/>
    <cellStyle name="Normal 2 2 2" xfId="3"/>
    <cellStyle name="Normal 2 2_13 (ii)" xfId="4"/>
    <cellStyle name="Normal 3" xfId="5"/>
    <cellStyle name="Normal 6" xfId="6"/>
    <cellStyle name="Normal 7" xfId="7"/>
    <cellStyle name="Normal 7 2" xfId="10"/>
    <cellStyle name="Normal 7 2 2" xfId="15"/>
    <cellStyle name="Normal 7 2 3" xfId="16"/>
    <cellStyle name="Normal 7 3" xfId="11"/>
    <cellStyle name="Normal 7 3 2" xfId="17"/>
    <cellStyle name="Normal 7 4" xfId="8"/>
    <cellStyle name="Normal 7 4 2" xfId="18"/>
    <cellStyle name="Normal 7 5" xfId="12"/>
    <cellStyle name="Normal 7 6" xfId="13"/>
    <cellStyle name="Normal 7 7" xfId="14"/>
  </cellStyles>
  <dxfs count="0"/>
  <tableStyles count="0" defaultTableStyle="TableStyleMedium9" defaultPivotStyle="PivotStyleLight16"/>
  <colors>
    <mruColors>
      <color rgb="FFFFFF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NSP-2FU.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ections"/>
      <sheetName val="dSections"/>
      <sheetName val="pSections"/>
      <sheetName val="MHH"/>
      <sheetName val="pMHH"/>
      <sheetName val="eMHH"/>
      <sheetName val="FHH"/>
      <sheetName val="pFHH"/>
      <sheetName val="eFHH"/>
      <sheetName val="MFG"/>
      <sheetName val="pMFG"/>
      <sheetName val="eMFG"/>
      <sheetName val="FFG"/>
      <sheetName val="pFFG"/>
      <sheetName val="eFFG"/>
      <sheetName val="Letters"/>
      <sheetName val="FI"/>
      <sheetName val="QC"/>
    </sheetNames>
    <sheetDataSet>
      <sheetData sheetId="0">
        <row r="1">
          <cell r="A1" t="str">
            <v>Male Head of Household Questionnaire</v>
          </cell>
        </row>
        <row r="2">
          <cell r="A2" t="str">
            <v>Section</v>
          </cell>
          <cell r="B2">
            <v>0</v>
          </cell>
          <cell r="D2" t="str">
            <v>Interview Codes</v>
          </cell>
          <cell r="V2" t="str">
            <v>Page</v>
          </cell>
        </row>
        <row r="3">
          <cell r="A3" t="str">
            <v>Section</v>
          </cell>
          <cell r="B3" t="str">
            <v>F</v>
          </cell>
          <cell r="D3" t="str">
            <v>Consent Form</v>
          </cell>
        </row>
        <row r="4">
          <cell r="A4" t="str">
            <v>Section</v>
          </cell>
          <cell r="B4">
            <v>1</v>
          </cell>
          <cell r="D4" t="str">
            <v>Basic Information</v>
          </cell>
        </row>
        <row r="5">
          <cell r="A5" t="str">
            <v>Section</v>
          </cell>
          <cell r="B5">
            <v>2</v>
          </cell>
          <cell r="D5" t="str">
            <v>Local Governance</v>
          </cell>
        </row>
        <row r="6">
          <cell r="A6" t="str">
            <v>Section</v>
          </cell>
          <cell r="B6">
            <v>3</v>
          </cell>
          <cell r="D6" t="str">
            <v>Council</v>
          </cell>
        </row>
        <row r="7">
          <cell r="A7" t="str">
            <v>Section</v>
          </cell>
          <cell r="B7">
            <v>4</v>
          </cell>
          <cell r="D7" t="str">
            <v>Village Leadership</v>
          </cell>
        </row>
        <row r="8">
          <cell r="A8" t="str">
            <v>Section</v>
          </cell>
          <cell r="B8">
            <v>5</v>
          </cell>
          <cell r="D8" t="str">
            <v>Development Projects</v>
          </cell>
        </row>
        <row r="9">
          <cell r="A9" t="str">
            <v>Section</v>
          </cell>
          <cell r="B9">
            <v>6</v>
          </cell>
          <cell r="D9" t="str">
            <v>Agriculture &amp; Products</v>
          </cell>
        </row>
        <row r="10">
          <cell r="A10" t="str">
            <v>Section</v>
          </cell>
          <cell r="B10">
            <v>7</v>
          </cell>
          <cell r="D10" t="str">
            <v>Income Sources</v>
          </cell>
        </row>
        <row r="11">
          <cell r="A11" t="str">
            <v>Section</v>
          </cell>
          <cell r="B11">
            <v>8</v>
          </cell>
          <cell r="D11" t="str">
            <v>Expenditure &amp; Assets</v>
          </cell>
        </row>
        <row r="12">
          <cell r="A12" t="str">
            <v>Section</v>
          </cell>
          <cell r="B12">
            <v>9</v>
          </cell>
          <cell r="D12" t="str">
            <v>Borrowing</v>
          </cell>
        </row>
        <row r="13">
          <cell r="A13" t="str">
            <v>Section</v>
          </cell>
          <cell r="B13">
            <v>10</v>
          </cell>
          <cell r="D13" t="str">
            <v>Village Issues</v>
          </cell>
        </row>
        <row r="14">
          <cell r="A14" t="str">
            <v>Section</v>
          </cell>
          <cell r="B14">
            <v>11</v>
          </cell>
          <cell r="D14" t="str">
            <v>Private Opinion</v>
          </cell>
        </row>
        <row r="15">
          <cell r="A15" t="str">
            <v>Section</v>
          </cell>
          <cell r="B15">
            <v>12</v>
          </cell>
          <cell r="D15" t="str">
            <v>Social Issues</v>
          </cell>
        </row>
        <row r="16">
          <cell r="A16" t="str">
            <v>Section</v>
          </cell>
          <cell r="B16">
            <v>13</v>
          </cell>
          <cell r="D16" t="str">
            <v>Miscellaneous</v>
          </cell>
        </row>
        <row r="17">
          <cell r="A17" t="str">
            <v>Section</v>
          </cell>
          <cell r="B17" t="str">
            <v>A &amp; B</v>
          </cell>
          <cell r="D17" t="str">
            <v>Review</v>
          </cell>
        </row>
      </sheetData>
      <sheetData sheetId="1"/>
      <sheetData sheetId="2"/>
      <sheetData sheetId="3"/>
      <sheetData sheetId="4"/>
      <sheetData sheetId="5">
        <row r="4">
          <cell r="F4">
            <v>0.01</v>
          </cell>
          <cell r="H4">
            <v>0.01</v>
          </cell>
          <cell r="I4">
            <v>0.01</v>
          </cell>
          <cell r="K4">
            <v>0.01</v>
          </cell>
          <cell r="L4">
            <v>0</v>
          </cell>
          <cell r="U4" t="str">
            <v>Interview Date</v>
          </cell>
          <cell r="V4" t="str">
            <v/>
          </cell>
          <cell r="W4" t="str">
            <v>Month</v>
          </cell>
          <cell r="X4" t="str">
            <v>Day</v>
          </cell>
          <cell r="Y4">
            <v>0</v>
          </cell>
          <cell r="Z4">
            <v>0</v>
          </cell>
          <cell r="AA4">
            <v>0</v>
          </cell>
          <cell r="AB4">
            <v>0</v>
          </cell>
          <cell r="AC4">
            <v>0</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0</v>
          </cell>
          <cell r="AT4">
            <v>0</v>
          </cell>
          <cell r="AU4">
            <v>0</v>
          </cell>
          <cell r="AV4">
            <v>0</v>
          </cell>
          <cell r="AW4">
            <v>0</v>
          </cell>
          <cell r="AX4">
            <v>0</v>
          </cell>
          <cell r="AY4">
            <v>0</v>
          </cell>
          <cell r="AZ4">
            <v>0</v>
          </cell>
          <cell r="BA4">
            <v>0</v>
          </cell>
          <cell r="BB4">
            <v>0</v>
          </cell>
          <cell r="BC4">
            <v>0</v>
          </cell>
          <cell r="BD4">
            <v>0</v>
          </cell>
          <cell r="BE4">
            <v>0</v>
          </cell>
          <cell r="BF4">
            <v>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2</v>
          </cell>
        </row>
        <row r="5">
          <cell r="F5">
            <v>0.02</v>
          </cell>
          <cell r="H5">
            <v>0.02</v>
          </cell>
          <cell r="I5">
            <v>0.02</v>
          </cell>
          <cell r="K5">
            <v>0.02</v>
          </cell>
          <cell r="L5">
            <v>0</v>
          </cell>
          <cell r="U5" t="str">
            <v>Enumerator Code</v>
          </cell>
          <cell r="V5" t="str">
            <v/>
          </cell>
          <cell r="W5" t="str">
            <v>|___|___|___|</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0</v>
          </cell>
          <cell r="AU5">
            <v>0</v>
          </cell>
          <cell r="AV5">
            <v>0</v>
          </cell>
          <cell r="AW5">
            <v>0</v>
          </cell>
          <cell r="AX5">
            <v>0</v>
          </cell>
          <cell r="AY5">
            <v>0</v>
          </cell>
          <cell r="AZ5">
            <v>0</v>
          </cell>
          <cell r="BA5">
            <v>0</v>
          </cell>
          <cell r="BB5">
            <v>0</v>
          </cell>
          <cell r="BC5">
            <v>0</v>
          </cell>
          <cell r="BD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1</v>
          </cell>
        </row>
        <row r="6">
          <cell r="F6">
            <v>0.03</v>
          </cell>
          <cell r="H6">
            <v>0.03</v>
          </cell>
          <cell r="I6">
            <v>0.03</v>
          </cell>
          <cell r="K6">
            <v>0.03</v>
          </cell>
          <cell r="L6">
            <v>0</v>
          </cell>
          <cell r="U6" t="str">
            <v>Supervisor Code</v>
          </cell>
          <cell r="V6" t="str">
            <v/>
          </cell>
          <cell r="W6" t="str">
            <v>|___|___|___|</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1</v>
          </cell>
        </row>
        <row r="7">
          <cell r="F7">
            <v>0.51</v>
          </cell>
          <cell r="H7">
            <v>0.04</v>
          </cell>
          <cell r="I7">
            <v>0.51</v>
          </cell>
          <cell r="K7">
            <v>0.04</v>
          </cell>
          <cell r="L7">
            <v>0</v>
          </cell>
          <cell r="U7" t="str">
            <v>Village Code</v>
          </cell>
          <cell r="V7" t="str">
            <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cell r="AV7">
            <v>0</v>
          </cell>
          <cell r="AW7">
            <v>0</v>
          </cell>
          <cell r="AX7">
            <v>0</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row>
        <row r="8">
          <cell r="F8">
            <v>0.5</v>
          </cell>
          <cell r="H8">
            <v>0.05</v>
          </cell>
          <cell r="I8">
            <v>0.5</v>
          </cell>
          <cell r="K8">
            <v>0.05</v>
          </cell>
          <cell r="L8">
            <v>0</v>
          </cell>
          <cell r="U8" t="str">
            <v>Household Code</v>
          </cell>
          <cell r="V8" t="str">
            <v/>
          </cell>
          <cell r="W8" t="str">
            <v>|___|___|___|___|___|</v>
          </cell>
          <cell r="X8" t="str">
            <v>New Dwelling</v>
          </cell>
          <cell r="Y8" t="str">
            <v>Same Male Respondent</v>
          </cell>
          <cell r="Z8" t="str">
            <v>Different Male Respondent, Same Household</v>
          </cell>
          <cell r="AA8" t="str">
            <v>Relation to Original Male Respondent:</v>
          </cell>
          <cell r="AB8" t="str">
            <v>Different Household, Same Dwelling</v>
          </cell>
          <cell r="AC8" t="str">
            <v>Next Dwelling</v>
          </cell>
          <cell r="AD8" t="str">
            <v>Selected by Selection Procedure</v>
          </cell>
          <cell r="AE8" t="str">
            <v>Number of New Dwellings Surveyed in Village:</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9</v>
          </cell>
        </row>
        <row r="9">
          <cell r="F9">
            <v>0.04</v>
          </cell>
          <cell r="H9">
            <v>6.0000000000000005E-2</v>
          </cell>
          <cell r="I9">
            <v>0.04</v>
          </cell>
          <cell r="K9">
            <v>6.0000000000000005E-2</v>
          </cell>
          <cell r="L9">
            <v>0</v>
          </cell>
          <cell r="U9" t="str">
            <v>Interview Start Time</v>
          </cell>
          <cell r="V9" t="str">
            <v>[USE  24 HOUR CLOCK]</v>
          </cell>
          <cell r="W9" t="str">
            <v>Hours</v>
          </cell>
          <cell r="X9" t="str">
            <v>Minutes</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2</v>
          </cell>
        </row>
        <row r="10">
          <cell r="F10">
            <v>0.05</v>
          </cell>
          <cell r="H10">
            <v>7.0000000000000007E-2</v>
          </cell>
          <cell r="I10">
            <v>0.05</v>
          </cell>
          <cell r="K10">
            <v>7.0000000000000007E-2</v>
          </cell>
          <cell r="L10">
            <v>0</v>
          </cell>
          <cell r="U10" t="str">
            <v>Interview End Time</v>
          </cell>
          <cell r="V10" t="str">
            <v>[USE  24 HOUR CLOCK]</v>
          </cell>
          <cell r="W10" t="str">
            <v>Hours</v>
          </cell>
          <cell r="X10" t="str">
            <v>Minutes</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2</v>
          </cell>
        </row>
        <row r="11">
          <cell r="F11">
            <v>0.06</v>
          </cell>
          <cell r="H11">
            <v>0.08</v>
          </cell>
          <cell r="I11">
            <v>0.06</v>
          </cell>
          <cell r="K11">
            <v>0.08</v>
          </cell>
          <cell r="L11">
            <v>0</v>
          </cell>
          <cell r="U11" t="str">
            <v>Province Name</v>
          </cell>
          <cell r="V11" t="str">
            <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v>0</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row>
        <row r="12">
          <cell r="F12">
            <v>7.0000000000000007E-2</v>
          </cell>
          <cell r="H12">
            <v>0.09</v>
          </cell>
          <cell r="I12">
            <v>7.0000000000000007E-2</v>
          </cell>
          <cell r="K12">
            <v>0.09</v>
          </cell>
          <cell r="L12">
            <v>0</v>
          </cell>
          <cell r="U12" t="str">
            <v>District Name</v>
          </cell>
          <cell r="V12" t="str">
            <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row>
        <row r="13">
          <cell r="F13">
            <v>0.08</v>
          </cell>
          <cell r="H13">
            <v>9.9999999999999992E-2</v>
          </cell>
          <cell r="I13">
            <v>0.08</v>
          </cell>
          <cell r="K13">
            <v>9.9999999999999992E-2</v>
          </cell>
          <cell r="L13">
            <v>0</v>
          </cell>
          <cell r="U13" t="str">
            <v>Village Name</v>
          </cell>
          <cell r="V13" t="str">
            <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row>
        <row r="14">
          <cell r="F14">
            <v>0.09</v>
          </cell>
          <cell r="H14">
            <v>0.10999999999999999</v>
          </cell>
          <cell r="I14">
            <v>0.09</v>
          </cell>
          <cell r="K14">
            <v>0.10999999999999999</v>
          </cell>
          <cell r="L14">
            <v>0</v>
          </cell>
          <cell r="U14" t="str">
            <v>Geocode</v>
          </cell>
          <cell r="V14" t="str">
            <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row>
        <row r="15">
          <cell r="F15">
            <v>0.1</v>
          </cell>
          <cell r="H15">
            <v>0.11999999999999998</v>
          </cell>
          <cell r="I15">
            <v>0.1</v>
          </cell>
          <cell r="K15">
            <v>0.11999999999999998</v>
          </cell>
          <cell r="L15">
            <v>0</v>
          </cell>
          <cell r="U15" t="str">
            <v>Alternate Village Name</v>
          </cell>
          <cell r="V15" t="str">
            <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row>
        <row r="16">
          <cell r="F16">
            <v>0.11</v>
          </cell>
          <cell r="H16">
            <v>0.12999999999999998</v>
          </cell>
          <cell r="I16">
            <v>0.11</v>
          </cell>
          <cell r="K16">
            <v>0.12999999999999998</v>
          </cell>
          <cell r="L16">
            <v>0</v>
          </cell>
          <cell r="U16" t="str">
            <v>Registration Number of GPS Unit</v>
          </cell>
          <cell r="V16" t="str">
            <v/>
          </cell>
          <cell r="W16" t="str">
            <v>|___|___|___|</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1</v>
          </cell>
        </row>
        <row r="17">
          <cell r="F17">
            <v>0.12</v>
          </cell>
          <cell r="H17">
            <v>0.13999999999999999</v>
          </cell>
          <cell r="I17">
            <v>0.12</v>
          </cell>
          <cell r="K17">
            <v>0.13999999999999999</v>
          </cell>
          <cell r="L17">
            <v>0</v>
          </cell>
          <cell r="U17" t="str">
            <v>Waypoint Number</v>
          </cell>
          <cell r="V17" t="str">
            <v/>
          </cell>
          <cell r="W17" t="str">
            <v>|___|___|___|</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1</v>
          </cell>
        </row>
        <row r="18">
          <cell r="F18">
            <v>0.13</v>
          </cell>
          <cell r="H18">
            <v>0.15</v>
          </cell>
          <cell r="I18">
            <v>0.13</v>
          </cell>
          <cell r="K18">
            <v>0.15</v>
          </cell>
          <cell r="L18">
            <v>0</v>
          </cell>
          <cell r="U18" t="str">
            <v>Dwelling Latitude</v>
          </cell>
          <cell r="V18" t="str">
            <v/>
          </cell>
          <cell r="W18" t="str">
            <v>|___|___|•|___|___|___|___|___|</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1</v>
          </cell>
        </row>
        <row r="19">
          <cell r="F19">
            <v>0.14000000000000001</v>
          </cell>
          <cell r="H19">
            <v>0.16</v>
          </cell>
          <cell r="I19">
            <v>0.14000000000000001</v>
          </cell>
          <cell r="K19">
            <v>0.16</v>
          </cell>
          <cell r="L19">
            <v>0</v>
          </cell>
          <cell r="U19" t="str">
            <v>Dwelling Longitude</v>
          </cell>
          <cell r="V19" t="str">
            <v/>
          </cell>
          <cell r="W19" t="str">
            <v>|___|___|•|___|___|___|___|___|</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1</v>
          </cell>
        </row>
        <row r="20">
          <cell r="F20" t="str">
            <v>F.90</v>
          </cell>
          <cell r="H20" t="str">
            <v>-</v>
          </cell>
          <cell r="I20" t="str">
            <v>F.90</v>
          </cell>
          <cell r="K20" t="str">
            <v>-</v>
          </cell>
          <cell r="L20">
            <v>0</v>
          </cell>
          <cell r="U20" t="str">
            <v>[Greeting and Introduction]</v>
          </cell>
          <cell r="V20" t="str">
            <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row>
        <row r="21">
          <cell r="F21" t="str">
            <v>F.91</v>
          </cell>
          <cell r="H21" t="str">
            <v>-</v>
          </cell>
          <cell r="I21" t="str">
            <v>F.91</v>
          </cell>
          <cell r="K21" t="str">
            <v>-</v>
          </cell>
          <cell r="L21">
            <v>0</v>
          </cell>
          <cell r="U21" t="str">
            <v>My name is [your name] and I am working for the VAU office in Kabul. We are doing interviews with people in villages in this district to find out more about how the situation is changing over time. I want to ask you some questions regarding you and village situation. This interview has 15 sections and approximately it will last about one hour.</v>
          </cell>
          <cell r="V21" t="str">
            <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row>
        <row r="22">
          <cell r="F22" t="str">
            <v>F.92</v>
          </cell>
          <cell r="H22" t="str">
            <v>-</v>
          </cell>
          <cell r="I22" t="str">
            <v>F.92</v>
          </cell>
          <cell r="K22" t="str">
            <v>-</v>
          </cell>
          <cell r="L22">
            <v>0</v>
          </cell>
          <cell r="U22" t="str">
            <v xml:space="preserve">I should tell you that all your answers will be confidential, and we don’t share your name and information which are you telling us during the interview with anyone inside the village or outside of the village. If you are not comfortable with some questions, you can refuse to answer and/or if you don’t want to continue the interview, you can stop. </v>
          </cell>
          <cell r="V22" t="str">
            <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row>
        <row r="23">
          <cell r="F23" t="str">
            <v>F.93</v>
          </cell>
          <cell r="H23" t="str">
            <v>-</v>
          </cell>
          <cell r="I23" t="str">
            <v>F.93</v>
          </cell>
          <cell r="K23" t="str">
            <v>-</v>
          </cell>
          <cell r="L23">
            <v>0</v>
          </cell>
          <cell r="U23" t="str">
            <v xml:space="preserve">You should know that the answers you give to these questions will not have any impact on your village or for your family. We just want to know the correct answers, in order to know the real situation in this village. I would request that you do not give me those answers that you think I want, but just tell me the true and real answers. </v>
          </cell>
          <cell r="V23" t="str">
            <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row>
        <row r="24">
          <cell r="F24" t="str">
            <v>F.01</v>
          </cell>
          <cell r="H24" t="str">
            <v>F.01</v>
          </cell>
          <cell r="I24" t="str">
            <v>F.01</v>
          </cell>
          <cell r="K24" t="str">
            <v>F.01</v>
          </cell>
          <cell r="L24" t="str">
            <v>A.01</v>
          </cell>
          <cell r="U24" t="str">
            <v>Do you agree to participate in this interview?</v>
          </cell>
          <cell r="V24" t="str">
            <v/>
          </cell>
          <cell r="W24" t="str">
            <v>No</v>
          </cell>
          <cell r="X24" t="str">
            <v>Yes</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2</v>
          </cell>
        </row>
        <row r="25">
          <cell r="F25" t="str">
            <v>F.03</v>
          </cell>
          <cell r="H25" t="str">
            <v>F.02</v>
          </cell>
          <cell r="I25" t="str">
            <v>F.03</v>
          </cell>
          <cell r="K25" t="str">
            <v>F.02</v>
          </cell>
          <cell r="L25" t="str">
            <v>A.01</v>
          </cell>
          <cell r="U25" t="str">
            <v>What is your name?</v>
          </cell>
          <cell r="V25" t="str">
            <v>[ONLY TO BE ASKED TO NEW RESPONDENTS. FOR BASELINE RESPONDENTS, WRITE IN NAME FROM RESPONDENT SHEET]</v>
          </cell>
          <cell r="W25" t="str">
            <v>Refuse to Provide Name</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1</v>
          </cell>
        </row>
        <row r="26">
          <cell r="F26" t="str">
            <v>F.04</v>
          </cell>
          <cell r="H26" t="str">
            <v>F.03</v>
          </cell>
          <cell r="I26" t="str">
            <v>F.04</v>
          </cell>
          <cell r="K26" t="str">
            <v>-</v>
          </cell>
          <cell r="L26">
            <v>0</v>
          </cell>
          <cell r="U26" t="str">
            <v>What is your father's name?</v>
          </cell>
          <cell r="V26" t="str">
            <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row>
        <row r="27">
          <cell r="F27">
            <v>1.02</v>
          </cell>
          <cell r="H27">
            <v>1.01</v>
          </cell>
          <cell r="I27">
            <v>1.02</v>
          </cell>
          <cell r="K27">
            <v>1.01</v>
          </cell>
          <cell r="L27">
            <v>0</v>
          </cell>
          <cell r="U27" t="str">
            <v>How old are you?</v>
          </cell>
          <cell r="V27" t="str">
            <v>[USE HISTORICAL EVENTS CARD TO ESTIMATE IF RESPONDENT DOES NOT KNOW]</v>
          </cell>
          <cell r="W27" t="str">
            <v>Years</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1</v>
          </cell>
        </row>
        <row r="28">
          <cell r="F28">
            <v>1.05</v>
          </cell>
          <cell r="H28">
            <v>1.02</v>
          </cell>
          <cell r="I28">
            <v>1.05</v>
          </cell>
          <cell r="K28">
            <v>1.03</v>
          </cell>
          <cell r="L28">
            <v>0</v>
          </cell>
          <cell r="U28" t="str">
            <v>How many years of school, madrassas or mosque school have you completed?</v>
          </cell>
          <cell r="V28" t="str">
            <v>[MARK ALL MENTIONED]</v>
          </cell>
          <cell r="W28" t="str">
            <v>Zero Years</v>
          </cell>
          <cell r="X28" t="str">
            <v>Years</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2</v>
          </cell>
        </row>
        <row r="29">
          <cell r="F29">
            <v>2.0699999999999998</v>
          </cell>
          <cell r="H29">
            <v>1.03</v>
          </cell>
          <cell r="I29">
            <v>2.0699999999999998</v>
          </cell>
          <cell r="K29">
            <v>2.0399999999999991</v>
          </cell>
          <cell r="L29">
            <v>1.07</v>
          </cell>
          <cell r="U29" t="str">
            <v>In the past 12 months, did this household use electricity?</v>
          </cell>
          <cell r="V29" t="str">
            <v/>
          </cell>
          <cell r="W29" t="str">
            <v>No</v>
          </cell>
          <cell r="X29" t="str">
            <v>Yes</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2</v>
          </cell>
        </row>
        <row r="30">
          <cell r="F30">
            <v>2.08</v>
          </cell>
          <cell r="H30">
            <v>1.04</v>
          </cell>
          <cell r="I30">
            <v>2.08</v>
          </cell>
          <cell r="K30">
            <v>2.0499999999999989</v>
          </cell>
          <cell r="L30">
            <v>0</v>
          </cell>
          <cell r="U30" t="str">
            <v>What was the main source of the electricity?</v>
          </cell>
          <cell r="V30" t="str">
            <v/>
          </cell>
          <cell r="W30" t="str">
            <v>National Electrical Grid</v>
          </cell>
          <cell r="X30" t="str">
            <v>Generator (Petrol / Diesel)</v>
          </cell>
          <cell r="Y30" t="str">
            <v>Generator (Micro-Hydro)</v>
          </cell>
          <cell r="Z30" t="str">
            <v>Generator (Solar)</v>
          </cell>
          <cell r="AA30" t="str">
            <v>Generator (Wind)</v>
          </cell>
          <cell r="AB30" t="str">
            <v>Battery</v>
          </cell>
          <cell r="AC30" t="str">
            <v>Other:</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7</v>
          </cell>
        </row>
        <row r="31">
          <cell r="F31">
            <v>2.1</v>
          </cell>
          <cell r="H31">
            <v>1.05</v>
          </cell>
          <cell r="I31">
            <v>2.1</v>
          </cell>
          <cell r="K31">
            <v>2.0599999999999987</v>
          </cell>
          <cell r="L31">
            <v>1.07</v>
          </cell>
          <cell r="U31" t="str">
            <v>In the past 30 days, on how many days did your household use electricity?</v>
          </cell>
          <cell r="V31" t="str">
            <v/>
          </cell>
          <cell r="W31" t="str">
            <v>Zero Days</v>
          </cell>
          <cell r="X31" t="str">
            <v>Days</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2</v>
          </cell>
        </row>
        <row r="32">
          <cell r="F32">
            <v>2.11</v>
          </cell>
          <cell r="H32">
            <v>1.06</v>
          </cell>
          <cell r="I32">
            <v>2.11</v>
          </cell>
          <cell r="K32">
            <v>2.0699999999999985</v>
          </cell>
          <cell r="L32">
            <v>0</v>
          </cell>
          <cell r="U32" t="str">
            <v>In the past week, for how many hours out of every 24 hour day did your household have electricity?</v>
          </cell>
          <cell r="V32" t="str">
            <v/>
          </cell>
          <cell r="W32" t="str">
            <v>Zero Hours</v>
          </cell>
          <cell r="X32" t="str">
            <v>Minutes</v>
          </cell>
          <cell r="Y32" t="str">
            <v>Hours</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3</v>
          </cell>
        </row>
        <row r="33">
          <cell r="F33">
            <v>2.13</v>
          </cell>
          <cell r="H33">
            <v>1.07</v>
          </cell>
          <cell r="I33">
            <v>2.13</v>
          </cell>
          <cell r="K33">
            <v>2.0899999999999981</v>
          </cell>
          <cell r="L33">
            <v>0</v>
          </cell>
          <cell r="U33" t="str">
            <v>Compared to this time last year, has your household's access to electricity increased, stayed the same, or decreased?</v>
          </cell>
          <cell r="V33" t="str">
            <v/>
          </cell>
          <cell r="W33" t="str">
            <v>Increased</v>
          </cell>
          <cell r="X33" t="str">
            <v>Stayed the Same</v>
          </cell>
          <cell r="Y33" t="str">
            <v>Decreased</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3</v>
          </cell>
        </row>
        <row r="34">
          <cell r="F34">
            <v>3.18</v>
          </cell>
          <cell r="H34">
            <v>1.08</v>
          </cell>
          <cell r="I34">
            <v>3.18</v>
          </cell>
          <cell r="K34">
            <v>3.0799999999999983</v>
          </cell>
          <cell r="L34">
            <v>0</v>
          </cell>
          <cell r="U34" t="str">
            <v>Compared to this time last year, has your household's access to medical treatment increased, stayed the same, or decreased?</v>
          </cell>
          <cell r="V34" t="str">
            <v/>
          </cell>
          <cell r="W34" t="str">
            <v>Increased</v>
          </cell>
          <cell r="X34" t="str">
            <v>Stayed the Same</v>
          </cell>
          <cell r="Y34" t="str">
            <v>Decreased</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3</v>
          </cell>
        </row>
        <row r="35">
          <cell r="F35">
            <v>3.17</v>
          </cell>
          <cell r="H35">
            <v>1.0900000000000001</v>
          </cell>
          <cell r="I35">
            <v>3.17</v>
          </cell>
          <cell r="K35">
            <v>3.0699999999999985</v>
          </cell>
          <cell r="L35">
            <v>0</v>
          </cell>
          <cell r="U35" t="str">
            <v>If a woman in your household is sick and needs treatment, would you allow her to be treated by a male doctor?</v>
          </cell>
          <cell r="V35" t="str">
            <v/>
          </cell>
          <cell r="W35" t="str">
            <v>No</v>
          </cell>
          <cell r="X35" t="str">
            <v>Yes</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2</v>
          </cell>
        </row>
        <row r="36">
          <cell r="F36">
            <v>6.04</v>
          </cell>
          <cell r="H36">
            <v>2.0099999999999998</v>
          </cell>
          <cell r="I36">
            <v>6.04</v>
          </cell>
          <cell r="K36">
            <v>4.01</v>
          </cell>
          <cell r="L36">
            <v>2.0399999999999991</v>
          </cell>
          <cell r="U36" t="str">
            <v>What are the names of the people who are usually making decisions for people in the village? (in order of importance)</v>
          </cell>
          <cell r="V36" t="str">
            <v>[IF RESPONDENT GIVES MORE THAN THREE RESPONSES, ASK TO SELECT THREE MOST IMPORTANT]</v>
          </cell>
          <cell r="W36" t="str">
            <v>No Such Person</v>
          </cell>
          <cell r="X36" t="str">
            <v>|________________|</v>
          </cell>
          <cell r="Y36" t="str">
            <v>No Such Person</v>
          </cell>
          <cell r="Z36" t="str">
            <v>|________________|</v>
          </cell>
          <cell r="AA36" t="str">
            <v>No Such Person</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5</v>
          </cell>
        </row>
        <row r="37">
          <cell r="F37">
            <v>6.05</v>
          </cell>
          <cell r="H37">
            <v>2.0199999999999996</v>
          </cell>
          <cell r="I37">
            <v>6.05</v>
          </cell>
          <cell r="K37">
            <v>4.0199999999999996</v>
          </cell>
          <cell r="L37">
            <v>2.0399999999999991</v>
          </cell>
          <cell r="U37" t="str">
            <v>Do these persons have titles or positions? (For example, are they a {malik / arbab / qariyadar}, mullah, khan, or head of council?)</v>
          </cell>
          <cell r="V37" t="str">
            <v/>
          </cell>
          <cell r="W37" t="str">
            <v>This Person Doesn't Have a Title or Position</v>
          </cell>
          <cell r="X37" t="str">
            <v>Malik</v>
          </cell>
          <cell r="Y37" t="str">
            <v>Arbab</v>
          </cell>
          <cell r="Z37" t="str">
            <v>Qariyadar</v>
          </cell>
          <cell r="AA37" t="str">
            <v>Khan</v>
          </cell>
          <cell r="AB37" t="str">
            <v>Zamindar</v>
          </cell>
          <cell r="AC37" t="str">
            <v>Beg / Baay</v>
          </cell>
          <cell r="AD37" t="str">
            <v>Commander</v>
          </cell>
          <cell r="AE37" t="str">
            <v>Mullah</v>
          </cell>
          <cell r="AF37" t="str">
            <v>Imam</v>
          </cell>
          <cell r="AG37" t="str">
            <v>Mosque Mullah</v>
          </cell>
          <cell r="AH37" t="str">
            <v>Mawlawi</v>
          </cell>
          <cell r="AI37" t="str">
            <v>Religious Scholar</v>
          </cell>
          <cell r="AJ37" t="str">
            <v>Rohani</v>
          </cell>
          <cell r="AK37" t="str">
            <v>Judge</v>
          </cell>
          <cell r="AL37" t="str">
            <v>Tribal Elder</v>
          </cell>
          <cell r="AM37" t="str">
            <v>Whitebeard</v>
          </cell>
          <cell r="AN37" t="str">
            <v>Head of Council</v>
          </cell>
          <cell r="AO37" t="str">
            <v>Head of CDC</v>
          </cell>
          <cell r="AP37" t="str">
            <v>Head of Tribal Council</v>
          </cell>
          <cell r="AQ37" t="str">
            <v>Member of Council</v>
          </cell>
          <cell r="AR37" t="str">
            <v>Member of CDC</v>
          </cell>
          <cell r="AS37" t="str">
            <v>Member of Tribal Council</v>
          </cell>
          <cell r="AT37" t="str">
            <v xml:space="preserve">CDC Deputy </v>
          </cell>
          <cell r="AU37" t="str">
            <v>Treasurer of CDC</v>
          </cell>
          <cell r="AV37" t="str">
            <v>Secretary of CDC</v>
          </cell>
          <cell r="AW37" t="str">
            <v>People's Representative</v>
          </cell>
          <cell r="AX37" t="str">
            <v>Police Commander</v>
          </cell>
          <cell r="AY37" t="str">
            <v>District Administrator</v>
          </cell>
          <cell r="AZ37" t="str">
            <v>Other:</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30</v>
          </cell>
        </row>
        <row r="38">
          <cell r="F38">
            <v>6.06</v>
          </cell>
          <cell r="H38">
            <v>2.0299999999999994</v>
          </cell>
          <cell r="I38">
            <v>6.06</v>
          </cell>
          <cell r="K38">
            <v>4.0299999999999994</v>
          </cell>
          <cell r="L38">
            <v>0</v>
          </cell>
          <cell r="U38" t="str">
            <v>How do these people get their authority? (For example, because they own a lot of land, because their father or family members held a similar position before, because they command a militia, are old, or other reason?)</v>
          </cell>
          <cell r="V38" t="str">
            <v/>
          </cell>
          <cell r="W38" t="str">
            <v>Own a Lot of Land</v>
          </cell>
          <cell r="X38" t="str">
            <v>Have a Lot of Money</v>
          </cell>
          <cell r="Y38" t="str">
            <v>Father or Family Members Held Position</v>
          </cell>
          <cell r="Z38" t="str">
            <v>From Powerful Family</v>
          </cell>
          <cell r="AA38" t="str">
            <v>Respected and Trusted by Villagers</v>
          </cell>
          <cell r="AB38" t="str">
            <v>Command Militia</v>
          </cell>
          <cell r="AC38" t="str">
            <v>Uloswol / Government Officials recognize this person / meet with them</v>
          </cell>
          <cell r="AD38" t="str">
            <v>NGO recognize this person / meet with them</v>
          </cell>
          <cell r="AE38" t="str">
            <v>Age</v>
          </cell>
          <cell r="AF38" t="str">
            <v>Wisdom</v>
          </cell>
          <cell r="AG38" t="str">
            <v>Level of Education</v>
          </cell>
          <cell r="AH38" t="str">
            <v>Teacher</v>
          </cell>
          <cell r="AI38" t="str">
            <v>Head of Council</v>
          </cell>
          <cell r="AJ38" t="str">
            <v>Member of Council</v>
          </cell>
          <cell r="AK38" t="str">
            <v>Head of CDC</v>
          </cell>
          <cell r="AL38" t="str">
            <v>Member of CDC</v>
          </cell>
          <cell r="AM38" t="str">
            <v>Member of District Council</v>
          </cell>
          <cell r="AN38" t="str">
            <v>Other:</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18</v>
          </cell>
        </row>
        <row r="39">
          <cell r="F39">
            <v>6.07</v>
          </cell>
          <cell r="H39">
            <v>2.0399999999999991</v>
          </cell>
          <cell r="I39">
            <v>6.07</v>
          </cell>
          <cell r="K39">
            <v>4.0399999999999991</v>
          </cell>
          <cell r="L39">
            <v>0</v>
          </cell>
          <cell r="U39" t="str">
            <v>If you need formal documentation, who in this village will certify the document?</v>
          </cell>
          <cell r="V39" t="str">
            <v/>
          </cell>
          <cell r="W39" t="str">
            <v>No Such Person</v>
          </cell>
          <cell r="X39" t="str">
            <v>Malik</v>
          </cell>
          <cell r="Y39" t="str">
            <v>Arbab</v>
          </cell>
          <cell r="Z39" t="str">
            <v>Qariyadar</v>
          </cell>
          <cell r="AA39" t="str">
            <v>Khan</v>
          </cell>
          <cell r="AB39" t="str">
            <v>Zamindar</v>
          </cell>
          <cell r="AC39" t="str">
            <v>Beg / Baay</v>
          </cell>
          <cell r="AD39" t="str">
            <v>Commander</v>
          </cell>
          <cell r="AE39" t="str">
            <v>Mullah / Imam</v>
          </cell>
          <cell r="AF39" t="str">
            <v>Mosque Mullah</v>
          </cell>
          <cell r="AG39" t="str">
            <v>Mawlawi</v>
          </cell>
          <cell r="AH39" t="str">
            <v>Religious Scholar</v>
          </cell>
          <cell r="AI39" t="str">
            <v>Rohani</v>
          </cell>
          <cell r="AJ39" t="str">
            <v>Judge</v>
          </cell>
          <cell r="AK39" t="str">
            <v>Tribal Elders</v>
          </cell>
          <cell r="AL39" t="str">
            <v>Whitebeards</v>
          </cell>
          <cell r="AM39" t="str">
            <v>Council</v>
          </cell>
          <cell r="AN39" t="str">
            <v>CDC</v>
          </cell>
          <cell r="AO39" t="str">
            <v>Tribal Council</v>
          </cell>
          <cell r="AP39" t="str">
            <v>Head of CDC</v>
          </cell>
          <cell r="AQ39" t="str">
            <v>Treasurer of CDC</v>
          </cell>
          <cell r="AR39" t="str">
            <v>Member of CDC</v>
          </cell>
          <cell r="AS39" t="str">
            <v>Head of Council</v>
          </cell>
          <cell r="AT39" t="str">
            <v>Member of Council</v>
          </cell>
          <cell r="AU39" t="str">
            <v>Head of Tribal Council</v>
          </cell>
          <cell r="AV39" t="str">
            <v>Member of Tribal Council</v>
          </cell>
          <cell r="AW39" t="str">
            <v>People's Representative</v>
          </cell>
          <cell r="AX39" t="str">
            <v>Police Commander</v>
          </cell>
          <cell r="AY39" t="str">
            <v>District Administrator</v>
          </cell>
          <cell r="AZ39" t="str">
            <v>Other:</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30</v>
          </cell>
        </row>
        <row r="40">
          <cell r="F40">
            <v>6.09</v>
          </cell>
          <cell r="H40">
            <v>2.0499999999999989</v>
          </cell>
          <cell r="I40">
            <v>6.09</v>
          </cell>
          <cell r="K40">
            <v>4.0499999999999989</v>
          </cell>
          <cell r="L40">
            <v>0</v>
          </cell>
          <cell r="U40" t="str">
            <v>If two or more people in the village have a fight, violence, or dispute, who or what group will resolve it?</v>
          </cell>
          <cell r="V40" t="str">
            <v/>
          </cell>
          <cell r="W40" t="str">
            <v>No Such Person</v>
          </cell>
          <cell r="X40" t="str">
            <v>Malik</v>
          </cell>
          <cell r="Y40" t="str">
            <v>Arbab</v>
          </cell>
          <cell r="Z40" t="str">
            <v>Qariyadar</v>
          </cell>
          <cell r="AA40" t="str">
            <v>Khan</v>
          </cell>
          <cell r="AB40" t="str">
            <v>Zamindar</v>
          </cell>
          <cell r="AC40" t="str">
            <v>Beg / Baay</v>
          </cell>
          <cell r="AD40" t="str">
            <v>Commander</v>
          </cell>
          <cell r="AE40" t="str">
            <v>Mullah / Imam</v>
          </cell>
          <cell r="AF40" t="str">
            <v>Mosque Mullah</v>
          </cell>
          <cell r="AG40" t="str">
            <v>Mawlawi</v>
          </cell>
          <cell r="AH40" t="str">
            <v>Religious Scholar</v>
          </cell>
          <cell r="AI40" t="str">
            <v>Rohani</v>
          </cell>
          <cell r="AJ40" t="str">
            <v>Judge</v>
          </cell>
          <cell r="AK40" t="str">
            <v>Tribal Elders</v>
          </cell>
          <cell r="AL40" t="str">
            <v>Whitebeards</v>
          </cell>
          <cell r="AM40" t="str">
            <v>Council</v>
          </cell>
          <cell r="AN40" t="str">
            <v>CDC</v>
          </cell>
          <cell r="AO40" t="str">
            <v>Tribal Council</v>
          </cell>
          <cell r="AP40" t="str">
            <v>Head of CDC</v>
          </cell>
          <cell r="AQ40" t="str">
            <v>Treasurer of CDC</v>
          </cell>
          <cell r="AR40" t="str">
            <v>Member of CDC</v>
          </cell>
          <cell r="AS40" t="str">
            <v>Head of Council</v>
          </cell>
          <cell r="AT40" t="str">
            <v>Member of Council</v>
          </cell>
          <cell r="AU40" t="str">
            <v>Head of Tribal Council</v>
          </cell>
          <cell r="AV40" t="str">
            <v>Member of Tribal Council</v>
          </cell>
          <cell r="AW40" t="str">
            <v>People's Representative</v>
          </cell>
          <cell r="AX40" t="str">
            <v>Police Commander</v>
          </cell>
          <cell r="AY40" t="str">
            <v>District Administrator</v>
          </cell>
          <cell r="AZ40" t="str">
            <v>Other:</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30</v>
          </cell>
        </row>
        <row r="41">
          <cell r="F41" t="str">
            <v>N.01</v>
          </cell>
          <cell r="H41">
            <v>2.0599999999999987</v>
          </cell>
          <cell r="I41" t="str">
            <v>N.01</v>
          </cell>
          <cell r="K41" t="str">
            <v>N/A</v>
          </cell>
          <cell r="L41">
            <v>0</v>
          </cell>
          <cell r="U41" t="str">
            <v>If food aid is provided by an NGO for distribution among the needy families of the village, who is reponsible for deciding which households would be selected?</v>
          </cell>
          <cell r="V41" t="str">
            <v/>
          </cell>
          <cell r="W41" t="str">
            <v>No Such Person</v>
          </cell>
          <cell r="X41" t="str">
            <v>Malik</v>
          </cell>
          <cell r="Y41" t="str">
            <v>Arbab</v>
          </cell>
          <cell r="Z41" t="str">
            <v>Qariyadar</v>
          </cell>
          <cell r="AA41" t="str">
            <v>Khan</v>
          </cell>
          <cell r="AB41" t="str">
            <v>Zamindar</v>
          </cell>
          <cell r="AC41" t="str">
            <v>Beg / Baay</v>
          </cell>
          <cell r="AD41" t="str">
            <v>Commander</v>
          </cell>
          <cell r="AE41" t="str">
            <v>Mullah / Imam</v>
          </cell>
          <cell r="AF41" t="str">
            <v>Mosque Mullah</v>
          </cell>
          <cell r="AG41" t="str">
            <v>Mawlawi</v>
          </cell>
          <cell r="AH41" t="str">
            <v>Religious Scholar</v>
          </cell>
          <cell r="AI41" t="str">
            <v>Rohani</v>
          </cell>
          <cell r="AJ41" t="str">
            <v>Judge</v>
          </cell>
          <cell r="AK41" t="str">
            <v>Tribal Elders</v>
          </cell>
          <cell r="AL41" t="str">
            <v>Whitebeards</v>
          </cell>
          <cell r="AM41" t="str">
            <v>Council</v>
          </cell>
          <cell r="AN41" t="str">
            <v>CDC</v>
          </cell>
          <cell r="AO41" t="str">
            <v>Tribal Council</v>
          </cell>
          <cell r="AP41" t="str">
            <v>Head of CDC</v>
          </cell>
          <cell r="AQ41" t="str">
            <v>Treasurer of CDC</v>
          </cell>
          <cell r="AR41" t="str">
            <v>Member of CDC</v>
          </cell>
          <cell r="AS41" t="str">
            <v>Head of Council</v>
          </cell>
          <cell r="AT41" t="str">
            <v>Member of Council</v>
          </cell>
          <cell r="AU41" t="str">
            <v>Head of Tribal Council</v>
          </cell>
          <cell r="AV41" t="str">
            <v>Member of Tribal Council</v>
          </cell>
          <cell r="AW41" t="str">
            <v>People's Representative</v>
          </cell>
          <cell r="AX41" t="str">
            <v>Police Commander</v>
          </cell>
          <cell r="AY41" t="str">
            <v>District Administrator</v>
          </cell>
          <cell r="AZ41" t="str">
            <v>Villagers</v>
          </cell>
          <cell r="BA41" t="str">
            <v>Other:</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31</v>
          </cell>
        </row>
        <row r="42">
          <cell r="F42">
            <v>4.01</v>
          </cell>
          <cell r="H42">
            <v>3.01</v>
          </cell>
          <cell r="I42">
            <v>4.01</v>
          </cell>
          <cell r="K42">
            <v>5.01</v>
          </cell>
          <cell r="L42">
            <v>3.1099999999999977</v>
          </cell>
          <cell r="U42" t="str">
            <v>Are there any councils that just belong to this village or which are shared with other neighboring villages?</v>
          </cell>
          <cell r="V42" t="str">
            <v>[MARK ALL MENTIONED]</v>
          </cell>
          <cell r="W42" t="str">
            <v>This village does not have a council and does not share a council with other villages</v>
          </cell>
          <cell r="X42" t="str">
            <v>This village has a council (which belongs to this village only)</v>
          </cell>
          <cell r="Y42" t="str">
            <v>This village shares a council with another village</v>
          </cell>
          <cell r="Z42" t="str">
            <v>This village has more than one council</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4</v>
          </cell>
        </row>
        <row r="43">
          <cell r="F43">
            <v>4.0199999999999996</v>
          </cell>
          <cell r="H43">
            <v>3.0199999999999996</v>
          </cell>
          <cell r="I43">
            <v>4.0199999999999996</v>
          </cell>
          <cell r="K43">
            <v>5.0199999999999996</v>
          </cell>
          <cell r="L43">
            <v>0</v>
          </cell>
          <cell r="U43" t="str">
            <v>How many of these councils are there? {What is the name? / In order of importance, what are names of the councils (in terms of their role in making decisions and resolving disputes for people of the village)?}</v>
          </cell>
          <cell r="V43" t="str">
            <v>[LIST COUNCILS IN ORDER OF IMPORTANCE. IF MORE THAN THREE COUNCILS, LIST THREE MOST IMPORTANT COUNCILS]</v>
          </cell>
          <cell r="W43" t="str">
            <v>Shura</v>
          </cell>
          <cell r="X43" t="str">
            <v>Local Shura</v>
          </cell>
          <cell r="Y43" t="str">
            <v>Village Shura</v>
          </cell>
          <cell r="Z43" t="str">
            <v>Community Development Council [ONLY]</v>
          </cell>
          <cell r="AA43" t="str">
            <v>Hambastagi Shura</v>
          </cell>
          <cell r="AB43" t="str">
            <v>Tribal Shura</v>
          </cell>
          <cell r="AC43" t="str">
            <v>Religious Council</v>
          </cell>
          <cell r="AD43" t="str">
            <v>Elders Shura</v>
          </cell>
          <cell r="AE43" t="str">
            <v>Women's Council</v>
          </cell>
          <cell r="AF43" t="str">
            <v>Jirga</v>
          </cell>
          <cell r="AG43" t="str">
            <v>Local Jirga</v>
          </cell>
          <cell r="AH43" t="str">
            <v>Village Jirga</v>
          </cell>
          <cell r="AI43" t="str">
            <v>Other:</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13</v>
          </cell>
        </row>
        <row r="44">
          <cell r="F44">
            <v>4.04</v>
          </cell>
          <cell r="H44">
            <v>3.0299999999999994</v>
          </cell>
          <cell r="I44">
            <v>4.04</v>
          </cell>
          <cell r="K44">
            <v>5.0299999999999994</v>
          </cell>
          <cell r="L44">
            <v>3.0599999999999987</v>
          </cell>
          <cell r="U44" t="str">
            <v>What is the name of the head of {name of council 1 / 2/ 3}?</v>
          </cell>
          <cell r="V44" t="str">
            <v/>
          </cell>
          <cell r="W44" t="str">
            <v>Council Does Not Have a Head</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1</v>
          </cell>
        </row>
        <row r="45">
          <cell r="F45">
            <v>4.05</v>
          </cell>
          <cell r="H45">
            <v>3.0399999999999991</v>
          </cell>
          <cell r="I45">
            <v>4.05</v>
          </cell>
          <cell r="K45">
            <v>5.0399999999999991</v>
          </cell>
          <cell r="L45">
            <v>0</v>
          </cell>
          <cell r="U45" t="str">
            <v>Does the head of {name of council 1 / 2 / 3} have any other title? [IF YES] What is it?</v>
          </cell>
          <cell r="V45" t="str">
            <v/>
          </cell>
          <cell r="W45" t="str">
            <v>This Person Doesn't Have a Title or Position</v>
          </cell>
          <cell r="X45" t="str">
            <v>Malik</v>
          </cell>
          <cell r="Y45" t="str">
            <v>Arbab</v>
          </cell>
          <cell r="Z45" t="str">
            <v>Qariyadar</v>
          </cell>
          <cell r="AA45" t="str">
            <v>Khan</v>
          </cell>
          <cell r="AB45" t="str">
            <v>Beg</v>
          </cell>
          <cell r="AC45" t="str">
            <v>Baay</v>
          </cell>
          <cell r="AD45" t="str">
            <v>Mullah</v>
          </cell>
          <cell r="AE45" t="str">
            <v>Imam</v>
          </cell>
          <cell r="AF45" t="str">
            <v>Mosque Mullah</v>
          </cell>
          <cell r="AG45" t="str">
            <v>Mawlawi</v>
          </cell>
          <cell r="AH45" t="str">
            <v>Religious Scholar</v>
          </cell>
          <cell r="AI45" t="str">
            <v>Whitebeard</v>
          </cell>
          <cell r="AJ45" t="str">
            <v>Tribal Elder</v>
          </cell>
          <cell r="AK45" t="str">
            <v>Local Commander</v>
          </cell>
          <cell r="AL45" t="str">
            <v>Mujahed</v>
          </cell>
          <cell r="AM45" t="str">
            <v>People's Representative</v>
          </cell>
          <cell r="AN45" t="str">
            <v>Other:</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18</v>
          </cell>
        </row>
        <row r="46">
          <cell r="F46">
            <v>4.0599999999999996</v>
          </cell>
          <cell r="H46">
            <v>3.0499999999999989</v>
          </cell>
          <cell r="I46">
            <v>4.0599999999999996</v>
          </cell>
          <cell r="K46">
            <v>5.0499999999999989</v>
          </cell>
          <cell r="L46">
            <v>0</v>
          </cell>
          <cell r="U46" t="str">
            <v>How did this person become head of {name of council 1 / 2/ 3}?</v>
          </cell>
          <cell r="V46" t="str">
            <v/>
          </cell>
          <cell r="W46" t="str">
            <v>Position is Inherited From Father or Family</v>
          </cell>
          <cell r="X46" t="str">
            <v>Selected by . . .</v>
          </cell>
          <cell r="Y46" t="str">
            <v>Powerful People in Village</v>
          </cell>
          <cell r="Z46" t="str">
            <v>White Beards</v>
          </cell>
          <cell r="AA46" t="str">
            <v>Village Shura</v>
          </cell>
          <cell r="AB46" t="str">
            <v>District Administrator</v>
          </cell>
          <cell r="AC46" t="str">
            <v>Provincial Governor</v>
          </cell>
          <cell r="AD46" t="str">
            <v>Government Officials</v>
          </cell>
          <cell r="AE46" t="str">
            <v>NGO</v>
          </cell>
          <cell r="AF46" t="str">
            <v>Other Powerful People</v>
          </cell>
          <cell r="AG46" t="str">
            <v>Secret Ballot Election Open to All Villagers</v>
          </cell>
          <cell r="AH46" t="str">
            <v>Secret Ballot Election Open to Village Men</v>
          </cell>
          <cell r="AI46" t="str">
            <v>Secret Ballot Election Open to Village Women</v>
          </cell>
          <cell r="AJ46" t="str">
            <v>Meeting of All Villagers</v>
          </cell>
          <cell r="AK46" t="str">
            <v>Meeting of Village Men</v>
          </cell>
          <cell r="AL46" t="str">
            <v>Meeting of Village Women</v>
          </cell>
          <cell r="AM46" t="str">
            <v>Other:</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17</v>
          </cell>
        </row>
        <row r="47">
          <cell r="F47">
            <v>4.09</v>
          </cell>
          <cell r="H47">
            <v>3.0599999999999987</v>
          </cell>
          <cell r="I47">
            <v>4.09</v>
          </cell>
          <cell r="K47">
            <v>5.0599999999999987</v>
          </cell>
          <cell r="L47">
            <v>0</v>
          </cell>
          <cell r="U47" t="str">
            <v>Are women regular members of {name of council 1 / 2/ 3} [IF YES] How many women?</v>
          </cell>
          <cell r="V47" t="str">
            <v/>
          </cell>
          <cell r="W47" t="str">
            <v>No Women Are Regular Members of Council</v>
          </cell>
          <cell r="X47" t="str">
            <v>Women</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U47">
            <v>2</v>
          </cell>
        </row>
        <row r="48">
          <cell r="F48">
            <v>4.0999999999999996</v>
          </cell>
          <cell r="H48">
            <v>3.0699999999999985</v>
          </cell>
          <cell r="I48">
            <v>4.0999999999999996</v>
          </cell>
          <cell r="K48">
            <v>5.0699999999999985</v>
          </cell>
          <cell r="L48">
            <v>0</v>
          </cell>
          <cell r="U48" t="str">
            <v>In the past 12 months, has {name of council 1 / 2 / 3} had lots of meetings, only meet when there is a problem or if delegations are coming, or no meetings?</v>
          </cell>
          <cell r="V48" t="str">
            <v/>
          </cell>
          <cell r="W48" t="str">
            <v>Meets at regular periods</v>
          </cell>
          <cell r="X48" t="str">
            <v>Only meets when there is a problem or when a delegation comes (irregularly)</v>
          </cell>
          <cell r="Y48" t="str">
            <v>No Meetings</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3</v>
          </cell>
        </row>
        <row r="49">
          <cell r="F49">
            <v>4.12</v>
          </cell>
          <cell r="H49">
            <v>3.0799999999999983</v>
          </cell>
          <cell r="I49">
            <v>4.12</v>
          </cell>
          <cell r="K49">
            <v>5.0799999999999983</v>
          </cell>
          <cell r="L49">
            <v>0</v>
          </cell>
          <cell r="U49" t="str">
            <v>In the past 12 months, in how many meetings of {name of council 1 / 2 / 3} have you participated?</v>
          </cell>
          <cell r="V49" t="str">
            <v/>
          </cell>
          <cell r="W49" t="str">
            <v>Zero</v>
          </cell>
          <cell r="X49" t="str">
            <v>Meetings</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2</v>
          </cell>
        </row>
        <row r="50">
          <cell r="F50">
            <v>4.1399999999999997</v>
          </cell>
          <cell r="H50">
            <v>3.0899999999999981</v>
          </cell>
          <cell r="I50">
            <v>4.1399999999999997</v>
          </cell>
          <cell r="K50">
            <v>5.0899999999999981</v>
          </cell>
          <cell r="L50">
            <v>0</v>
          </cell>
          <cell r="U50" t="str">
            <v>Are you or a member of your household a regular member of {name of council 1 / 2 / 3}?</v>
          </cell>
          <cell r="V50" t="str">
            <v/>
          </cell>
          <cell r="W50" t="str">
            <v>No, neither respondent nor his household members are members of council</v>
          </cell>
          <cell r="X50" t="str">
            <v>Yes, respondent is a member of council</v>
          </cell>
          <cell r="Y50" t="str">
            <v>Yes, household member is a member of council</v>
          </cell>
          <cell r="Z50" t="str">
            <v>Yes, both respondent and household members are members of council</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4</v>
          </cell>
        </row>
        <row r="51">
          <cell r="F51">
            <v>4.1500000000000004</v>
          </cell>
          <cell r="H51">
            <v>3.0999999999999979</v>
          </cell>
          <cell r="I51">
            <v>4.1500000000000004</v>
          </cell>
          <cell r="K51">
            <v>5.0999999999999979</v>
          </cell>
          <cell r="L51">
            <v>3.1499999999999968</v>
          </cell>
          <cell r="U51" t="str">
            <v>What were the most important activities of {name of council 1 / 2/ 3} in the past 12 months?</v>
          </cell>
          <cell r="V51" t="str">
            <v>[MARK ALL MENTIONED]</v>
          </cell>
          <cell r="W51" t="str">
            <v>Nothing</v>
          </cell>
          <cell r="X51" t="str">
            <v>Resolve Disputes</v>
          </cell>
          <cell r="Y51" t="str">
            <v>Resolve Tribal Feud</v>
          </cell>
          <cell r="Z51" t="str">
            <v>Negotiate / Liase with Government</v>
          </cell>
          <cell r="AA51" t="str">
            <v>Protect Village from Attack</v>
          </cell>
          <cell r="AB51" t="str">
            <v>Hold Meetings</v>
          </cell>
          <cell r="AC51" t="str">
            <v>Make Rules for Villagers</v>
          </cell>
          <cell r="AD51" t="str">
            <v>Promote Health and Hygiene of Villagers</v>
          </cell>
          <cell r="AE51" t="str">
            <v>Promote Religious Virtue of Villagers</v>
          </cell>
          <cell r="AF51" t="str">
            <v>Build New Mosque or Improve Existing Mosque</v>
          </cell>
          <cell r="AG51" t="str">
            <v>Consult with Villagers about Selection of Development Projects</v>
          </cell>
          <cell r="AH51" t="str">
            <v>Manage Development Projects</v>
          </cell>
          <cell r="AI51" t="str">
            <v>Development Project [SPECIFY]:</v>
          </cell>
          <cell r="AJ51" t="str">
            <v>Training Course [SPECIFY]:</v>
          </cell>
          <cell r="AK51" t="str">
            <v>Other:</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15</v>
          </cell>
        </row>
        <row r="52">
          <cell r="F52">
            <v>4.18</v>
          </cell>
          <cell r="H52">
            <v>3.1099999999999977</v>
          </cell>
          <cell r="I52">
            <v>4.18</v>
          </cell>
          <cell r="K52">
            <v>5.1099999999999977</v>
          </cell>
          <cell r="L52">
            <v>3.1299999999999972</v>
          </cell>
          <cell r="U52" t="str">
            <v>In the past 12 months, have the village elders had lots of meetings, only meet when there is a problem or if delegations are coming, or no meetings?</v>
          </cell>
          <cell r="V52" t="str">
            <v/>
          </cell>
          <cell r="W52" t="str">
            <v>Meets at regular periods</v>
          </cell>
          <cell r="X52" t="str">
            <v>Only meets when there is a problem or when a delegation comes (irregularly)</v>
          </cell>
          <cell r="Y52" t="str">
            <v>No Meetings</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3</v>
          </cell>
        </row>
        <row r="53">
          <cell r="F53">
            <v>4.1900000000000004</v>
          </cell>
          <cell r="H53">
            <v>3.1199999999999974</v>
          </cell>
          <cell r="I53">
            <v>4.1900000000000004</v>
          </cell>
          <cell r="K53">
            <v>5.1199999999999974</v>
          </cell>
          <cell r="L53">
            <v>0</v>
          </cell>
          <cell r="U53" t="str">
            <v>In the past 12 months, in how many of these meetings have you participated?</v>
          </cell>
          <cell r="V53" t="str">
            <v/>
          </cell>
          <cell r="W53" t="str">
            <v>Zero</v>
          </cell>
          <cell r="X53" t="str">
            <v>Meetings</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2</v>
          </cell>
        </row>
        <row r="54">
          <cell r="F54">
            <v>4.22</v>
          </cell>
          <cell r="H54">
            <v>3.1299999999999972</v>
          </cell>
          <cell r="I54">
            <v>4.22</v>
          </cell>
          <cell r="K54">
            <v>5.139999999999997</v>
          </cell>
          <cell r="L54">
            <v>0</v>
          </cell>
          <cell r="U54" t="str">
            <v>Are you or a member of your household serve as elders of the village?</v>
          </cell>
          <cell r="V54" t="str">
            <v/>
          </cell>
          <cell r="W54" t="str">
            <v>No, neither respondent nor his household members are village elders</v>
          </cell>
          <cell r="X54" t="str">
            <v>Yes, respondent is village elder</v>
          </cell>
          <cell r="Y54" t="str">
            <v>Yes, household member is village elder</v>
          </cell>
          <cell r="Z54" t="str">
            <v>Yes, both respondent and household members are village elders</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4</v>
          </cell>
        </row>
        <row r="55">
          <cell r="F55">
            <v>4.2300000000000004</v>
          </cell>
          <cell r="H55">
            <v>3.139999999999997</v>
          </cell>
          <cell r="I55">
            <v>4.2300000000000004</v>
          </cell>
          <cell r="K55">
            <v>5.1499999999999968</v>
          </cell>
          <cell r="L55">
            <v>0</v>
          </cell>
          <cell r="U55" t="str">
            <v>What was the most important activities of the village elders in the past 12 months?</v>
          </cell>
          <cell r="V55" t="str">
            <v>[MARK ALL MENTIONED]</v>
          </cell>
          <cell r="W55" t="str">
            <v>Nothing</v>
          </cell>
          <cell r="X55" t="str">
            <v>Resolve Disputes</v>
          </cell>
          <cell r="Y55" t="str">
            <v>Resolve Tribal Feud</v>
          </cell>
          <cell r="Z55" t="str">
            <v>Negotiate / Liase with Government</v>
          </cell>
          <cell r="AA55" t="str">
            <v>Protect Village from Attack</v>
          </cell>
          <cell r="AB55" t="str">
            <v>Hold Meetings</v>
          </cell>
          <cell r="AC55" t="str">
            <v>Make Rules for Villagers</v>
          </cell>
          <cell r="AD55" t="str">
            <v>Promote Health and Hygiene of Villagers</v>
          </cell>
          <cell r="AE55" t="str">
            <v>Promote Religious Virtue of Villagers</v>
          </cell>
          <cell r="AF55" t="str">
            <v>Build New Mosque or Improve Existing Mosque</v>
          </cell>
          <cell r="AG55" t="str">
            <v>Consult with Villagers about Selection of Development Projects</v>
          </cell>
          <cell r="AH55" t="str">
            <v>Manage Development Projects</v>
          </cell>
          <cell r="AI55" t="str">
            <v>Development Project [SPECIFY]:</v>
          </cell>
          <cell r="AJ55" t="str">
            <v>Training Course [SPECIFY]:</v>
          </cell>
          <cell r="AK55" t="str">
            <v>Other:</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15</v>
          </cell>
        </row>
        <row r="56">
          <cell r="F56">
            <v>70.510000000000005</v>
          </cell>
          <cell r="H56">
            <v>3.1499999999999968</v>
          </cell>
          <cell r="I56">
            <v>70.510000000000005</v>
          </cell>
          <cell r="K56">
            <v>11.159999999999997</v>
          </cell>
          <cell r="L56">
            <v>4.01</v>
          </cell>
          <cell r="U56" t="str">
            <v>In this village, is there any council that is composed only of women from this village or of women from this village and another village?</v>
          </cell>
          <cell r="V56" t="str">
            <v/>
          </cell>
          <cell r="W56" t="str">
            <v>This village does not have a women's council and does not share a women's council with other villages</v>
          </cell>
          <cell r="X56" t="str">
            <v>This village has a women's council (which belongs to this village only)</v>
          </cell>
          <cell r="Y56" t="str">
            <v>This village shares a women's council with another village</v>
          </cell>
          <cell r="Z56" t="str">
            <v>This village has more than one women's council</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4</v>
          </cell>
        </row>
        <row r="57">
          <cell r="F57">
            <v>70.52</v>
          </cell>
          <cell r="H57">
            <v>3.1599999999999966</v>
          </cell>
          <cell r="I57">
            <v>70.52</v>
          </cell>
          <cell r="K57">
            <v>11.169999999999996</v>
          </cell>
          <cell r="L57">
            <v>0</v>
          </cell>
          <cell r="U57" t="str">
            <v>Are you aware of what is discussed in the women's council?</v>
          </cell>
          <cell r="V57" t="str">
            <v/>
          </cell>
          <cell r="W57" t="str">
            <v>No</v>
          </cell>
          <cell r="X57" t="str">
            <v>Yes</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2</v>
          </cell>
        </row>
        <row r="58">
          <cell r="F58">
            <v>5.01</v>
          </cell>
          <cell r="H58">
            <v>4.01</v>
          </cell>
          <cell r="I58">
            <v>5.01</v>
          </cell>
          <cell r="K58">
            <v>6.01</v>
          </cell>
          <cell r="L58">
            <v>0</v>
          </cell>
          <cell r="U58" t="str">
            <v>Is there someone with {title} living in this village? [IF NO] Is there such a {title} living somewhere else who assists or makes decisions for this village?</v>
          </cell>
          <cell r="V58" t="str">
            <v/>
          </cell>
          <cell r="W58" t="str">
            <v>Neither Lives in Village Nor Makes Decisions for Village</v>
          </cell>
          <cell r="X58" t="str">
            <v>Lives in Village</v>
          </cell>
          <cell r="Y58" t="str">
            <v>Does Not Live in Village, But Makes Decisions for Village</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3</v>
          </cell>
        </row>
        <row r="59">
          <cell r="F59">
            <v>5.0199999999999996</v>
          </cell>
          <cell r="H59">
            <v>4.0199999999999996</v>
          </cell>
          <cell r="I59">
            <v>5.0199999999999996</v>
          </cell>
          <cell r="K59">
            <v>6.02</v>
          </cell>
          <cell r="L59">
            <v>0</v>
          </cell>
          <cell r="U59" t="str">
            <v>What is the name of the {title}?</v>
          </cell>
          <cell r="V59" t="str">
            <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cell r="BB59">
            <v>0</v>
          </cell>
          <cell r="BC59">
            <v>0</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row>
        <row r="60">
          <cell r="F60">
            <v>5.04</v>
          </cell>
          <cell r="H60">
            <v>4.0299999999999994</v>
          </cell>
          <cell r="I60">
            <v>5.04</v>
          </cell>
          <cell r="K60">
            <v>6.0299999999999994</v>
          </cell>
          <cell r="L60">
            <v>0</v>
          </cell>
          <cell r="U60" t="str">
            <v>What is the responsibility of {title} in this village?</v>
          </cell>
          <cell r="V60" t="str">
            <v>[MARK ALL MENTIONED]</v>
          </cell>
          <cell r="W60" t="str">
            <v>Nothing</v>
          </cell>
          <cell r="X60" t="str">
            <v>Resolve Disputes</v>
          </cell>
          <cell r="Y60" t="str">
            <v>Protect Village from Attack</v>
          </cell>
          <cell r="Z60" t="str">
            <v>Make Rules for Villagers</v>
          </cell>
          <cell r="AA60" t="str">
            <v>Promote Good Behavior</v>
          </cell>
          <cell r="AB60" t="str">
            <v>Communicate with NGOs</v>
          </cell>
          <cell r="AC60" t="str">
            <v>Negotiate / Liase with District or Provincial Government</v>
          </cell>
          <cell r="AD60" t="str">
            <v>Negotiate / Liase with Central Government</v>
          </cell>
          <cell r="AE60" t="str">
            <v>Certify Documents</v>
          </cell>
          <cell r="AF60" t="str">
            <v>Deliver Religious Services</v>
          </cell>
          <cell r="AG60" t="str">
            <v>Manage Development Projects</v>
          </cell>
          <cell r="AH60" t="str">
            <v>Other:</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12</v>
          </cell>
        </row>
        <row r="61">
          <cell r="F61">
            <v>5.0599999999999996</v>
          </cell>
          <cell r="H61">
            <v>4.0399999999999991</v>
          </cell>
          <cell r="I61">
            <v>5.0599999999999996</v>
          </cell>
          <cell r="K61">
            <v>6.0399999999999991</v>
          </cell>
          <cell r="L61">
            <v>0</v>
          </cell>
          <cell r="U61" t="str">
            <v>How did this person become {title}?</v>
          </cell>
          <cell r="V61" t="str">
            <v/>
          </cell>
          <cell r="W61" t="str">
            <v>Position is Inherited From Father or Family</v>
          </cell>
          <cell r="X61" t="str">
            <v>Selected by . . .</v>
          </cell>
          <cell r="Y61" t="str">
            <v>Malik / Arbab / Qariyadar</v>
          </cell>
          <cell r="Z61" t="str">
            <v>White Beards</v>
          </cell>
          <cell r="AA61" t="str">
            <v>Clergy</v>
          </cell>
          <cell r="AB61" t="str">
            <v>Secret Ballot Election</v>
          </cell>
          <cell r="AC61" t="str">
            <v>Meeting of All Villagers</v>
          </cell>
          <cell r="AD61" t="str">
            <v>District Administrator</v>
          </cell>
          <cell r="AE61" t="str">
            <v>Government</v>
          </cell>
          <cell r="AF61" t="str">
            <v>Meeting of Village Men</v>
          </cell>
          <cell r="AG61" t="str">
            <v>Other:</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11</v>
          </cell>
        </row>
        <row r="62">
          <cell r="F62">
            <v>5.07</v>
          </cell>
          <cell r="H62">
            <v>4.0499999999999989</v>
          </cell>
          <cell r="I62">
            <v>5.07</v>
          </cell>
          <cell r="K62">
            <v>6.0499999999999989</v>
          </cell>
          <cell r="L62">
            <v>0</v>
          </cell>
          <cell r="U62" t="str">
            <v>Is {title} a regular member of {name of council 1 / 2 / 3}?</v>
          </cell>
          <cell r="V62" t="str">
            <v>[IF VILLAGE HAS AT LEAST ONE COUNCIL]</v>
          </cell>
          <cell r="W62" t="str">
            <v>{Council 1}</v>
          </cell>
          <cell r="X62" t="str">
            <v>No</v>
          </cell>
          <cell r="Y62" t="str">
            <v>Yes</v>
          </cell>
          <cell r="Z62" t="str">
            <v>{Council 2}</v>
          </cell>
          <cell r="AA62" t="str">
            <v>No</v>
          </cell>
          <cell r="AB62" t="str">
            <v>Yes</v>
          </cell>
          <cell r="AC62" t="str">
            <v>{Council 3}</v>
          </cell>
          <cell r="AD62" t="str">
            <v>No</v>
          </cell>
          <cell r="AE62" t="str">
            <v>Yes</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9</v>
          </cell>
        </row>
        <row r="63">
          <cell r="F63">
            <v>6.18</v>
          </cell>
          <cell r="H63">
            <v>4.0599999999999987</v>
          </cell>
          <cell r="I63">
            <v>6.18</v>
          </cell>
          <cell r="K63">
            <v>6.0599999999999987</v>
          </cell>
          <cell r="L63">
            <v>0</v>
          </cell>
          <cell r="U63" t="str">
            <v>In your opinion, how should the {malik / arbab / qariyadar} be selected? Should they inherit their position, be selected by tribal elders, selected by  central government, be selected by villagers through a secret ballot election or a meeting, or by another method?</v>
          </cell>
          <cell r="V63" t="str">
            <v/>
          </cell>
          <cell r="W63" t="str">
            <v>Position Should be Inherited from Father or Family</v>
          </cell>
          <cell r="X63" t="str">
            <v>Select by:</v>
          </cell>
          <cell r="Y63" t="str">
            <v>Powerful People in Village</v>
          </cell>
          <cell r="Z63" t="str">
            <v>White Beards / Tribal Elders</v>
          </cell>
          <cell r="AA63" t="str">
            <v>Village Council</v>
          </cell>
          <cell r="AB63" t="str">
            <v>District Administrator</v>
          </cell>
          <cell r="AC63" t="str">
            <v>Provincial Governor</v>
          </cell>
          <cell r="AD63" t="str">
            <v>Central Government</v>
          </cell>
          <cell r="AE63" t="str">
            <v>NGO</v>
          </cell>
          <cell r="AF63" t="str">
            <v>Other Powerful People</v>
          </cell>
          <cell r="AG63" t="str">
            <v>Secret Ballot Election Open to All Villagers</v>
          </cell>
          <cell r="AH63" t="str">
            <v>Secret Ballot Election Open to Village Men</v>
          </cell>
          <cell r="AI63" t="str">
            <v>Secret Ballot Election Open to Village Women</v>
          </cell>
          <cell r="AJ63" t="str">
            <v>Meeting of All Villagers</v>
          </cell>
          <cell r="AK63" t="str">
            <v>Meeting of Village Men</v>
          </cell>
          <cell r="AL63" t="str">
            <v>Meeting of Village Women</v>
          </cell>
          <cell r="AM63" t="str">
            <v>Other:</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17</v>
          </cell>
        </row>
        <row r="64">
          <cell r="F64">
            <v>6.19</v>
          </cell>
          <cell r="H64">
            <v>4.0699999999999985</v>
          </cell>
          <cell r="I64">
            <v>6.19</v>
          </cell>
          <cell r="K64">
            <v>6.0699999999999985</v>
          </cell>
          <cell r="L64">
            <v>0</v>
          </cell>
          <cell r="U64" t="str">
            <v>In your opinion, how should the provincial governor be selected?</v>
          </cell>
          <cell r="V64" t="str">
            <v/>
          </cell>
          <cell r="W64" t="str">
            <v>Position Should be Inherited from Father or Family</v>
          </cell>
          <cell r="X64" t="str">
            <v>Select by:</v>
          </cell>
          <cell r="Y64" t="str">
            <v>President of Afghanistan</v>
          </cell>
          <cell r="Z64" t="str">
            <v>Parliament</v>
          </cell>
          <cell r="AA64" t="str">
            <v>Central Government</v>
          </cell>
          <cell r="AB64" t="str">
            <v>District Administrators</v>
          </cell>
          <cell r="AC64" t="str">
            <v>Province Council</v>
          </cell>
          <cell r="AD64" t="str">
            <v>Local Commander</v>
          </cell>
          <cell r="AE64" t="str">
            <v>NGO</v>
          </cell>
          <cell r="AF64" t="str">
            <v>Influential People in Province</v>
          </cell>
          <cell r="AG64" t="str">
            <v>Leaders from Villages in Province</v>
          </cell>
          <cell r="AH64" t="str">
            <v>Village Councils of the Province</v>
          </cell>
          <cell r="AI64" t="str">
            <v>Political Parties</v>
          </cell>
          <cell r="AJ64" t="str">
            <v>CDCs in Province</v>
          </cell>
          <cell r="AK64" t="str">
            <v>Secret Ballot Election Open to Men in Province</v>
          </cell>
          <cell r="AL64" t="str">
            <v>Secret Ballot Election Open to Women in Province</v>
          </cell>
          <cell r="AM64" t="str">
            <v>Secret Ballot Election Open to All People in Province</v>
          </cell>
          <cell r="AN64" t="str">
            <v>Other:</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18</v>
          </cell>
        </row>
        <row r="65">
          <cell r="F65">
            <v>7.01</v>
          </cell>
          <cell r="H65">
            <v>5.01</v>
          </cell>
          <cell r="I65">
            <v>7.01</v>
          </cell>
          <cell r="K65">
            <v>7.01</v>
          </cell>
          <cell r="L65">
            <v>0</v>
          </cell>
          <cell r="U65" t="str">
            <v>What is the one project that is most needed by the people of the village?</v>
          </cell>
          <cell r="V65" t="str">
            <v/>
          </cell>
          <cell r="W65" t="str">
            <v>Drinking Water</v>
          </cell>
          <cell r="X65" t="str">
            <v>Irrigation</v>
          </cell>
          <cell r="Y65" t="str">
            <v>Schools</v>
          </cell>
          <cell r="Z65" t="str">
            <v>Training or Literacy Courses for Women</v>
          </cell>
          <cell r="AA65" t="str">
            <v>Training or Literacy Courses for Men</v>
          </cell>
          <cell r="AB65" t="str">
            <v>Health or Hygiene Courses</v>
          </cell>
          <cell r="AC65" t="str">
            <v>Clinic or Other Health Facilities</v>
          </cell>
          <cell r="AD65" t="str">
            <v>Seeds</v>
          </cell>
          <cell r="AE65" t="str">
            <v>Agricultural Equipment</v>
          </cell>
          <cell r="AF65" t="str">
            <v>Livestock</v>
          </cell>
          <cell r="AG65" t="str">
            <v>Roads or Bridges</v>
          </cell>
          <cell r="AH65" t="str">
            <v>Electricity</v>
          </cell>
          <cell r="AI65" t="str">
            <v>Microfinance Programs</v>
          </cell>
          <cell r="AJ65" t="str">
            <v>Communal Toilet Facilities</v>
          </cell>
          <cell r="AK65" t="str">
            <v>Community Center</v>
          </cell>
          <cell r="AL65" t="str">
            <v>Mosque</v>
          </cell>
          <cell r="AM65" t="str">
            <v>Flood Protection Wall</v>
          </cell>
          <cell r="AN65" t="str">
            <v>Other:</v>
          </cell>
          <cell r="AO65" t="str">
            <v>Nothing</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19</v>
          </cell>
        </row>
        <row r="66">
          <cell r="F66">
            <v>7.02</v>
          </cell>
          <cell r="H66">
            <v>5.0199999999999996</v>
          </cell>
          <cell r="I66">
            <v>7.02</v>
          </cell>
          <cell r="K66">
            <v>7.02</v>
          </cell>
          <cell r="L66">
            <v>5.0799999999999983</v>
          </cell>
          <cell r="U66" t="str">
            <v>During the past 3 years, have any development projects been implemented? (like drinking wells, road construction, electricity, courses?)</v>
          </cell>
          <cell r="V66" t="str">
            <v/>
          </cell>
          <cell r="W66" t="str">
            <v>No</v>
          </cell>
          <cell r="X66" t="str">
            <v>Yes</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2</v>
          </cell>
        </row>
        <row r="67">
          <cell r="F67">
            <v>7.0299999999999994</v>
          </cell>
          <cell r="H67">
            <v>5.0299999999999994</v>
          </cell>
          <cell r="I67">
            <v>7.0299999999999994</v>
          </cell>
          <cell r="K67">
            <v>7.0299999999999994</v>
          </cell>
          <cell r="L67">
            <v>0</v>
          </cell>
          <cell r="U67" t="str">
            <v>What type of {project / projects}?</v>
          </cell>
          <cell r="V67" t="str">
            <v>[MARK ALL MENTIONED]</v>
          </cell>
          <cell r="W67" t="str">
            <v>Drinking Water</v>
          </cell>
          <cell r="X67" t="str">
            <v>Irrigation</v>
          </cell>
          <cell r="Y67" t="str">
            <v>Schools</v>
          </cell>
          <cell r="Z67" t="str">
            <v>Health or Hygiene Courses</v>
          </cell>
          <cell r="AA67" t="str">
            <v>Clinic or Other Health Facilities</v>
          </cell>
          <cell r="AB67" t="str">
            <v>Seeds</v>
          </cell>
          <cell r="AC67" t="str">
            <v>Agricultural Equipment</v>
          </cell>
          <cell r="AD67" t="str">
            <v>Livestock</v>
          </cell>
          <cell r="AE67" t="str">
            <v>Roads or Bridges</v>
          </cell>
          <cell r="AF67" t="str">
            <v>Electricity</v>
          </cell>
          <cell r="AG67" t="str">
            <v>Microfinance Programs</v>
          </cell>
          <cell r="AH67" t="str">
            <v>Communal Toilet Facilities</v>
          </cell>
          <cell r="AI67" t="str">
            <v>Community Center</v>
          </cell>
          <cell r="AJ67" t="str">
            <v>Mosque</v>
          </cell>
          <cell r="AK67" t="str">
            <v>Governance</v>
          </cell>
          <cell r="AL67" t="str">
            <v>Dispute Resolution</v>
          </cell>
          <cell r="AM67" t="str">
            <v>Cash-for-Work for Men</v>
          </cell>
          <cell r="AN67" t="str">
            <v>Cash-for-Work for Women</v>
          </cell>
          <cell r="AO67" t="str">
            <v>Food-for-Work for Women</v>
          </cell>
          <cell r="AP67" t="str">
            <v>Food-for-Work for Men</v>
          </cell>
          <cell r="AQ67" t="str">
            <v>Food Security</v>
          </cell>
          <cell r="AR67" t="str">
            <v>Income Generation for Women</v>
          </cell>
          <cell r="AS67" t="str">
            <v>Income Generation for Men</v>
          </cell>
          <cell r="AT67" t="str">
            <v>Skills Training for Women</v>
          </cell>
          <cell r="AU67" t="str">
            <v>Skills Training for Men</v>
          </cell>
          <cell r="AV67" t="str">
            <v>Literacy Courses for Women</v>
          </cell>
          <cell r="AW67" t="str">
            <v>Literacy Courses for Men</v>
          </cell>
          <cell r="AX67" t="str">
            <v>Flood Protection Wall</v>
          </cell>
          <cell r="AY67" t="str">
            <v>Kariz</v>
          </cell>
          <cell r="AZ67" t="str">
            <v>Mill</v>
          </cell>
          <cell r="BA67" t="str">
            <v>Reforestation or Erosion Protection</v>
          </cell>
          <cell r="BB67" t="str">
            <v>Other:</v>
          </cell>
          <cell r="BC67" t="str">
            <v>Other:</v>
          </cell>
          <cell r="BD67" t="str">
            <v>Other:</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34</v>
          </cell>
        </row>
        <row r="68">
          <cell r="F68">
            <v>7.0399999999999991</v>
          </cell>
          <cell r="H68">
            <v>5.0399999999999991</v>
          </cell>
          <cell r="I68">
            <v>7.0399999999999991</v>
          </cell>
          <cell r="K68">
            <v>7.0399999999999991</v>
          </cell>
          <cell r="L68">
            <v>0</v>
          </cell>
          <cell r="U68" t="str">
            <v>Who paid for these {project / projects}?</v>
          </cell>
          <cell r="V68" t="str">
            <v>[MARK ALL MENTIONED]</v>
          </cell>
          <cell r="W68" t="str">
            <v>Central Government</v>
          </cell>
          <cell r="X68" t="str">
            <v>Provincial Government</v>
          </cell>
          <cell r="Y68" t="str">
            <v>District Government</v>
          </cell>
          <cell r="Z68" t="str">
            <v>Arbab / Malik / Qariyadar</v>
          </cell>
          <cell r="AA68" t="str">
            <v>Khan / Zamindar / Beg / Baay</v>
          </cell>
          <cell r="AB68" t="str">
            <v>Mullah / Mosque Mullah / Imam</v>
          </cell>
          <cell r="AC68" t="str">
            <v>Mawlawi / Religious Scholar / Rohanion</v>
          </cell>
          <cell r="AD68" t="str">
            <v>Whitebeards / Tribal Elders</v>
          </cell>
          <cell r="AE68" t="str">
            <v>Commander</v>
          </cell>
          <cell r="AF68" t="str">
            <v>Village Council</v>
          </cell>
          <cell r="AG68" t="str">
            <v>District Council</v>
          </cell>
          <cell r="AH68" t="str">
            <v>Province Council</v>
          </cell>
          <cell r="AI68" t="str">
            <v>NGO</v>
          </cell>
          <cell r="AJ68" t="str">
            <v>MRRD</v>
          </cell>
          <cell r="AK68" t="str">
            <v>Ministry of Education</v>
          </cell>
          <cell r="AL68" t="str">
            <v>Ministry of Health</v>
          </cell>
          <cell r="AM68" t="str">
            <v>Ministry of Agriculture</v>
          </cell>
          <cell r="AN68" t="str">
            <v>Ministry of Public Works</v>
          </cell>
          <cell r="AO68" t="str">
            <v>Other Ministry of Government of Afgahnisatan</v>
          </cell>
          <cell r="AP68" t="str">
            <v>Foreigners</v>
          </cell>
          <cell r="AQ68" t="str">
            <v>NSP</v>
          </cell>
          <cell r="AR68" t="str">
            <v>NRAP / Roads Program</v>
          </cell>
          <cell r="AS68" t="str">
            <v>Afghan National Army</v>
          </cell>
          <cell r="AT68" t="str">
            <v>NATO / ISAF / PRT</v>
          </cell>
          <cell r="AU68" t="str">
            <v>US Army</v>
          </cell>
          <cell r="AV68" t="str">
            <v>Private Businessman</v>
          </cell>
          <cell r="AW68" t="str">
            <v>Villagers</v>
          </cell>
          <cell r="AX68" t="str">
            <v>Other:</v>
          </cell>
          <cell r="AY68" t="str">
            <v>Other:</v>
          </cell>
          <cell r="AZ68" t="str">
            <v>Other:</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30</v>
          </cell>
        </row>
        <row r="69">
          <cell r="F69">
            <v>7.1</v>
          </cell>
          <cell r="H69">
            <v>5.0499999999999989</v>
          </cell>
          <cell r="I69">
            <v>7.1</v>
          </cell>
          <cell r="K69" t="str">
            <v>N/A</v>
          </cell>
          <cell r="L69">
            <v>0</v>
          </cell>
          <cell r="U69" t="str">
            <v>Do you have any disatisfaction with the way in which these projects were implemented or constructed? [IF YES] What is your main disatisfaction?</v>
          </cell>
          <cell r="V69" t="str">
            <v/>
          </cell>
          <cell r="W69" t="str">
            <v>No, No Problems</v>
          </cell>
          <cell r="X69" t="str">
            <v>Yes, Corruption - Friends of Important People Were Hired to Work on Project</v>
          </cell>
          <cell r="Y69" t="str">
            <v>Yes, Money Was Stolen from Project to Enrich Important People</v>
          </cell>
          <cell r="Z69" t="str">
            <v>Yes, Corruption - Money Was Stolen from Project to Enrich Contractors or NGO Workers</v>
          </cell>
          <cell r="AA69" t="str">
            <v>Yes, Bad Workmanship - Quality of Construction or Training Was Poor</v>
          </cell>
          <cell r="AB69" t="str">
            <v>Yes, Project Was Not Properly Selected</v>
          </cell>
          <cell r="AC69" t="str">
            <v>Yes, Project Wasn't Useful</v>
          </cell>
          <cell r="AD69" t="str">
            <v>Yes, Design of Project Was Not Good</v>
          </cell>
          <cell r="AE69" t="str">
            <v>Other:</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9</v>
          </cell>
        </row>
        <row r="70">
          <cell r="F70">
            <v>7.11</v>
          </cell>
          <cell r="H70">
            <v>5.0599999999999987</v>
          </cell>
          <cell r="I70">
            <v>7.11</v>
          </cell>
          <cell r="K70">
            <v>7.0499999999999989</v>
          </cell>
          <cell r="L70">
            <v>5.0799999999999983</v>
          </cell>
          <cell r="U70" t="str">
            <v>During the last 3 years, have you or member of your household contributed labor time, materials or money, to these {project/projects}? [IF YES] What contribution have you made?</v>
          </cell>
          <cell r="V70" t="str">
            <v>[MARK ALL MENTIONED]</v>
          </cell>
          <cell r="W70" t="str">
            <v>No, No Contribution</v>
          </cell>
          <cell r="X70" t="str">
            <v>Money</v>
          </cell>
          <cell r="Y70" t="str">
            <v>Labour</v>
          </cell>
          <cell r="Z70" t="str">
            <v>Material</v>
          </cell>
          <cell r="AA70" t="str">
            <v>Land</v>
          </cell>
          <cell r="AB70" t="str">
            <v>Livestock or Animals</v>
          </cell>
          <cell r="AC70" t="str">
            <v>Produce</v>
          </cell>
          <cell r="AD70" t="str">
            <v>Seeds</v>
          </cell>
          <cell r="AE70" t="str">
            <v>Agricultural Equipment</v>
          </cell>
          <cell r="AF70" t="str">
            <v>Household Goods</v>
          </cell>
          <cell r="AG70" t="str">
            <v>Other:</v>
          </cell>
          <cell r="AH70" t="str">
            <v>Other:</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12</v>
          </cell>
        </row>
        <row r="71">
          <cell r="F71">
            <v>7.12</v>
          </cell>
          <cell r="H71">
            <v>5.0699999999999985</v>
          </cell>
          <cell r="I71">
            <v>7.12</v>
          </cell>
          <cell r="K71">
            <v>7.0599999999999987</v>
          </cell>
          <cell r="L71">
            <v>0</v>
          </cell>
          <cell r="U71" t="str">
            <v>In total, how many days have you or a member of your household worked without pay?</v>
          </cell>
          <cell r="V71" t="str">
            <v/>
          </cell>
          <cell r="W71" t="str">
            <v>Days</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cell r="AM71">
            <v>0</v>
          </cell>
          <cell r="AN71">
            <v>0</v>
          </cell>
          <cell r="AO71">
            <v>0</v>
          </cell>
          <cell r="AP71">
            <v>0</v>
          </cell>
          <cell r="AQ71">
            <v>0</v>
          </cell>
          <cell r="AR71">
            <v>0</v>
          </cell>
          <cell r="AS71">
            <v>0</v>
          </cell>
          <cell r="AT71">
            <v>0</v>
          </cell>
          <cell r="AU71">
            <v>0</v>
          </cell>
          <cell r="AV71">
            <v>0</v>
          </cell>
          <cell r="AW71">
            <v>0</v>
          </cell>
          <cell r="AX71">
            <v>0</v>
          </cell>
          <cell r="AY71">
            <v>0</v>
          </cell>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1</v>
          </cell>
        </row>
        <row r="72">
          <cell r="F72">
            <v>7.22</v>
          </cell>
          <cell r="H72">
            <v>5.0799999999999983</v>
          </cell>
          <cell r="I72">
            <v>7.22</v>
          </cell>
          <cell r="K72" t="str">
            <v>N/A</v>
          </cell>
          <cell r="L72">
            <v>6.01</v>
          </cell>
          <cell r="U72" t="str">
            <v>During the past 12 months, did you or a member of your household receive any money from working on development or cash-for-work projects arranged by NGOs, the government, or the village council or leaders?</v>
          </cell>
          <cell r="V72" t="str">
            <v/>
          </cell>
          <cell r="W72" t="str">
            <v>No</v>
          </cell>
          <cell r="X72" t="str">
            <v>Yes</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2</v>
          </cell>
        </row>
        <row r="73">
          <cell r="F73">
            <v>7.23</v>
          </cell>
          <cell r="H73">
            <v>5.0899999999999981</v>
          </cell>
          <cell r="I73">
            <v>7.23</v>
          </cell>
          <cell r="K73" t="str">
            <v>N/A</v>
          </cell>
          <cell r="L73">
            <v>0</v>
          </cell>
          <cell r="U73" t="str">
            <v>During the past 12 months, on how many days did you or household members work on such projects?</v>
          </cell>
          <cell r="V73" t="str">
            <v/>
          </cell>
          <cell r="W73" t="str">
            <v>Days</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1</v>
          </cell>
        </row>
        <row r="74">
          <cell r="F74">
            <v>7.24</v>
          </cell>
          <cell r="H74">
            <v>5.0999999999999979</v>
          </cell>
          <cell r="I74">
            <v>7.24</v>
          </cell>
          <cell r="K74" t="str">
            <v>N/A</v>
          </cell>
          <cell r="L74">
            <v>0</v>
          </cell>
          <cell r="U74" t="str">
            <v>How much was the daily wages for this work?</v>
          </cell>
          <cell r="V74" t="str">
            <v/>
          </cell>
          <cell r="W74" t="str">
            <v>Afghani</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1</v>
          </cell>
        </row>
        <row r="75">
          <cell r="F75">
            <v>9.81</v>
          </cell>
          <cell r="H75">
            <v>6.01</v>
          </cell>
          <cell r="I75">
            <v>9.81</v>
          </cell>
          <cell r="K75">
            <v>9.01</v>
          </cell>
          <cell r="L75">
            <v>0</v>
          </cell>
          <cell r="U75" t="str">
            <v>How many jireebs of irrigated land does your household own?</v>
          </cell>
          <cell r="V75" t="str">
            <v>[IF ESTIMATED, MARK "ESTIMATED BY ENUMERATOR"]</v>
          </cell>
          <cell r="W75" t="str">
            <v>Zero</v>
          </cell>
          <cell r="X75" t="str">
            <v>Estimated by Enumerator</v>
          </cell>
          <cell r="Y75" t="str">
            <v>Jireebs</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3</v>
          </cell>
        </row>
        <row r="76">
          <cell r="F76">
            <v>9.82</v>
          </cell>
          <cell r="H76">
            <v>6.02</v>
          </cell>
          <cell r="I76">
            <v>9.82</v>
          </cell>
          <cell r="K76">
            <v>9.02</v>
          </cell>
          <cell r="L76">
            <v>0</v>
          </cell>
          <cell r="U76" t="str">
            <v>How many jireebs of rainfed land does your household own?</v>
          </cell>
          <cell r="V76" t="str">
            <v>[IF ESTIMATED, MARK "ESTIMATED BY ENUMERATOR"]</v>
          </cell>
          <cell r="W76" t="str">
            <v>Zero</v>
          </cell>
          <cell r="X76" t="str">
            <v>Estimated by Enumerator</v>
          </cell>
          <cell r="Y76" t="str">
            <v>Jireebs</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3</v>
          </cell>
        </row>
        <row r="77">
          <cell r="F77">
            <v>9.01</v>
          </cell>
          <cell r="H77">
            <v>6.0299999999999994</v>
          </cell>
          <cell r="I77">
            <v>9.01</v>
          </cell>
          <cell r="K77">
            <v>9.0299999999999994</v>
          </cell>
          <cell r="L77">
            <v>6.1499999999999968</v>
          </cell>
          <cell r="U77" t="str">
            <v>During the summer 2011, winter 2010-11, and summer 2010 agricultural seasons, have you cultivated any crops, either on land you own or land owned by others?</v>
          </cell>
          <cell r="V77" t="str">
            <v>[MARK ALL MENTIONED]</v>
          </cell>
          <cell r="W77" t="str">
            <v>Not Involved in Any Agricultural Activities</v>
          </cell>
          <cell r="X77" t="str">
            <v>Cultivation or Harvesting for Home Consumption</v>
          </cell>
          <cell r="Y77" t="str">
            <v>Cultivation or Harvesting for Sale</v>
          </cell>
          <cell r="Z77" t="str">
            <v>Earned Agricultural Wage Labor</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4</v>
          </cell>
        </row>
        <row r="78">
          <cell r="F78">
            <v>9.0299999999999994</v>
          </cell>
          <cell r="H78">
            <v>6.0399999999999991</v>
          </cell>
          <cell r="I78">
            <v>9.0299999999999994</v>
          </cell>
          <cell r="K78">
            <v>9.0499999999999989</v>
          </cell>
          <cell r="L78" t="str">
            <v>فصل بعدی</v>
          </cell>
          <cell r="U78" t="str">
            <v>Which crops did you cultivate in {season}?</v>
          </cell>
          <cell r="V78" t="str">
            <v>[USE CROP CODE]</v>
          </cell>
          <cell r="W78" t="str">
            <v>Spring 2010 Agricultural Season</v>
          </cell>
          <cell r="X78" t="str">
            <v>Winter 2010-11 Agricultural Season</v>
          </cell>
          <cell r="Y78" t="str">
            <v>Spring 2011 Agricultural Season</v>
          </cell>
          <cell r="Z78" t="str">
            <v>No Crops Cultivated in Spring 2010 Agricultural Season</v>
          </cell>
          <cell r="AA78" t="str">
            <v>No Crops Cultivated in Winter 2010-11 Agricultural Season</v>
          </cell>
          <cell r="AB78" t="str">
            <v>No Crops Cultivated in Spring 2011 Agricultural Season</v>
          </cell>
          <cell r="AC78" t="str">
            <v>Wheat</v>
          </cell>
          <cell r="AD78" t="str">
            <v>Maize / Sorghum</v>
          </cell>
          <cell r="AE78" t="str">
            <v>Corn</v>
          </cell>
          <cell r="AF78" t="str">
            <v>Barley</v>
          </cell>
          <cell r="AG78" t="str">
            <v>Rice</v>
          </cell>
          <cell r="AH78" t="str">
            <v>Hashish</v>
          </cell>
          <cell r="AI78" t="str">
            <v xml:space="preserve">Sesame Seed </v>
          </cell>
          <cell r="AJ78" t="str">
            <v>Alfalfa / Clover / Other fodder</v>
          </cell>
          <cell r="AK78" t="str">
            <v>Millet</v>
          </cell>
          <cell r="AL78" t="str">
            <v>Rapeseeds</v>
          </cell>
          <cell r="AM78" t="str">
            <v>Sugar Cane / Beet</v>
          </cell>
          <cell r="AN78" t="str">
            <v>Cotton</v>
          </cell>
          <cell r="AO78" t="str">
            <v>Cumin</v>
          </cell>
          <cell r="AP78" t="str">
            <v>Potatoes</v>
          </cell>
          <cell r="AQ78" t="str">
            <v>Beans</v>
          </cell>
          <cell r="AR78" t="str">
            <v>Eggplant</v>
          </cell>
          <cell r="AS78" t="str">
            <v>Tomato</v>
          </cell>
          <cell r="AT78" t="str">
            <v>Onions</v>
          </cell>
          <cell r="AU78" t="str">
            <v>Okra</v>
          </cell>
          <cell r="AV78" t="str">
            <v>Other Vege.</v>
          </cell>
          <cell r="AW78" t="str">
            <v>Fruit / Nut Trees</v>
          </cell>
          <cell r="AX78" t="str">
            <v>Grapes</v>
          </cell>
          <cell r="AY78" t="str">
            <v>Melon</v>
          </cell>
          <cell r="AZ78" t="str">
            <v>Other Fruits</v>
          </cell>
          <cell r="BA78" t="str">
            <v>Opium</v>
          </cell>
          <cell r="BB78" t="str">
            <v>Flax</v>
          </cell>
          <cell r="BC78" t="str">
            <v>Saffron</v>
          </cell>
          <cell r="BD78" t="str">
            <v>Other</v>
          </cell>
          <cell r="BE78" t="str">
            <v>Crop Codes</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35</v>
          </cell>
        </row>
        <row r="79">
          <cell r="F79" t="str">
            <v>N.81</v>
          </cell>
          <cell r="H79">
            <v>6.0499999999999989</v>
          </cell>
          <cell r="I79" t="str">
            <v>N.81</v>
          </cell>
          <cell r="K79">
            <v>0</v>
          </cell>
          <cell r="L79">
            <v>0</v>
          </cell>
          <cell r="U79" t="str">
            <v>Was {name of crop} cultivated on land you own or land owned by others in {season}?</v>
          </cell>
          <cell r="V79" t="str">
            <v>[MARK ALL MENTIONED]</v>
          </cell>
          <cell r="W79" t="str">
            <v>Land Owned by Respondent</v>
          </cell>
          <cell r="X79" t="str">
            <v>Land Owned by Other</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2</v>
          </cell>
        </row>
        <row r="80">
          <cell r="F80">
            <v>9.02</v>
          </cell>
          <cell r="H80">
            <v>6.0599999999999987</v>
          </cell>
          <cell r="I80">
            <v>9.02</v>
          </cell>
          <cell r="K80">
            <v>9.0399999999999991</v>
          </cell>
          <cell r="L80">
            <v>0</v>
          </cell>
          <cell r="U80" t="str">
            <v>How much land was cultivated for {crop} in {season}?</v>
          </cell>
          <cell r="V80" t="str">
            <v/>
          </cell>
          <cell r="W80" t="str">
            <v>Jireebs</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1</v>
          </cell>
        </row>
        <row r="81">
          <cell r="F81" t="str">
            <v>N.85</v>
          </cell>
          <cell r="H81">
            <v>6.0699999999999985</v>
          </cell>
          <cell r="I81" t="str">
            <v>N.85</v>
          </cell>
          <cell r="K81" t="str">
            <v>N/A</v>
          </cell>
          <cell r="L81">
            <v>0</v>
          </cell>
          <cell r="U81" t="str">
            <v>Was the land rainfed or irrigated?</v>
          </cell>
          <cell r="V81" t="str">
            <v/>
          </cell>
          <cell r="W81" t="str">
            <v>Rainfed</v>
          </cell>
          <cell r="X81" t="str">
            <v>Irrigated</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2</v>
          </cell>
        </row>
        <row r="82">
          <cell r="F82">
            <v>9.34</v>
          </cell>
          <cell r="H82">
            <v>6.0799999999999983</v>
          </cell>
          <cell r="I82">
            <v>9.34</v>
          </cell>
          <cell r="K82">
            <v>9.139999999999997</v>
          </cell>
          <cell r="L82">
            <v>0</v>
          </cell>
          <cell r="U82" t="str">
            <v>Did {crop} receive enough irrigation water in {season}?</v>
          </cell>
          <cell r="V82" t="str">
            <v/>
          </cell>
          <cell r="W82" t="str">
            <v>No</v>
          </cell>
          <cell r="X82" t="str">
            <v>Yes</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2</v>
          </cell>
        </row>
        <row r="83">
          <cell r="F83">
            <v>9.08</v>
          </cell>
          <cell r="H83">
            <v>6.0899999999999981</v>
          </cell>
          <cell r="I83">
            <v>9.08</v>
          </cell>
          <cell r="K83">
            <v>9.0799999999999983</v>
          </cell>
          <cell r="L83" t="str">
            <v>نبات دیگر</v>
          </cell>
          <cell r="U83" t="str">
            <v>What was the size of the harvest of {crop} in {season}?</v>
          </cell>
          <cell r="V83" t="str">
            <v/>
          </cell>
          <cell r="W83" t="str">
            <v>Not Harvested Yet</v>
          </cell>
          <cell r="X83" t="str">
            <v>Kilograms</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AZ83">
            <v>0</v>
          </cell>
          <cell r="BA83">
            <v>0</v>
          </cell>
          <cell r="BB83">
            <v>0</v>
          </cell>
          <cell r="BC83">
            <v>0</v>
          </cell>
          <cell r="BD83">
            <v>0</v>
          </cell>
          <cell r="BE83">
            <v>0</v>
          </cell>
          <cell r="BF83">
            <v>0</v>
          </cell>
          <cell r="BG83">
            <v>0</v>
          </cell>
          <cell r="BH83">
            <v>0</v>
          </cell>
          <cell r="BI83">
            <v>0</v>
          </cell>
          <cell r="BJ83">
            <v>0</v>
          </cell>
          <cell r="BK83">
            <v>0</v>
          </cell>
          <cell r="BL83">
            <v>0</v>
          </cell>
          <cell r="BM83">
            <v>0</v>
          </cell>
          <cell r="BN83">
            <v>0</v>
          </cell>
          <cell r="BO83">
            <v>0</v>
          </cell>
          <cell r="BP83">
            <v>0</v>
          </cell>
          <cell r="BQ83">
            <v>0</v>
          </cell>
          <cell r="BR83">
            <v>0</v>
          </cell>
          <cell r="BS83">
            <v>0</v>
          </cell>
          <cell r="BT83">
            <v>0</v>
          </cell>
          <cell r="BU83">
            <v>2</v>
          </cell>
        </row>
        <row r="84">
          <cell r="F84">
            <v>9.09</v>
          </cell>
          <cell r="H84">
            <v>6.0999999999999979</v>
          </cell>
          <cell r="I84">
            <v>9.09</v>
          </cell>
          <cell r="K84">
            <v>9.0899999999999981</v>
          </cell>
          <cell r="L84" t="str">
            <v>نبات دیگر</v>
          </cell>
          <cell r="U84" t="str">
            <v>Did you sell any {crop} in the {season} harvest? [IF YES] How much (in kilograms)?</v>
          </cell>
          <cell r="V84" t="str">
            <v/>
          </cell>
          <cell r="W84" t="str">
            <v>Did Not Sell Harvest</v>
          </cell>
          <cell r="X84" t="str">
            <v>Kilograms</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v>
          </cell>
          <cell r="BO84">
            <v>0</v>
          </cell>
          <cell r="BP84">
            <v>0</v>
          </cell>
          <cell r="BQ84">
            <v>0</v>
          </cell>
          <cell r="BR84">
            <v>0</v>
          </cell>
          <cell r="BS84">
            <v>0</v>
          </cell>
          <cell r="BT84">
            <v>0</v>
          </cell>
          <cell r="BU84">
            <v>2</v>
          </cell>
        </row>
        <row r="85">
          <cell r="F85" t="str">
            <v>N.82</v>
          </cell>
          <cell r="H85">
            <v>6.1099999999999977</v>
          </cell>
          <cell r="I85" t="str">
            <v>N.82</v>
          </cell>
          <cell r="K85" t="str">
            <v>N/A</v>
          </cell>
          <cell r="L85">
            <v>0</v>
          </cell>
          <cell r="U85" t="str">
            <v xml:space="preserve">What was the price (per kilogram) received for {crop}? </v>
          </cell>
          <cell r="V85" t="str">
            <v/>
          </cell>
          <cell r="W85" t="str">
            <v>Afghanis per Kilogram</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cell r="BB85">
            <v>0</v>
          </cell>
          <cell r="BC85">
            <v>0</v>
          </cell>
          <cell r="BD85">
            <v>0</v>
          </cell>
          <cell r="BE85">
            <v>0</v>
          </cell>
          <cell r="BF85">
            <v>0</v>
          </cell>
          <cell r="BG85">
            <v>0</v>
          </cell>
          <cell r="BH85">
            <v>0</v>
          </cell>
          <cell r="BI85">
            <v>0</v>
          </cell>
          <cell r="BJ85">
            <v>0</v>
          </cell>
          <cell r="BK85">
            <v>0</v>
          </cell>
          <cell r="BL85">
            <v>0</v>
          </cell>
          <cell r="BM85">
            <v>0</v>
          </cell>
          <cell r="BN85">
            <v>0</v>
          </cell>
          <cell r="BO85">
            <v>0</v>
          </cell>
          <cell r="BP85">
            <v>0</v>
          </cell>
          <cell r="BQ85">
            <v>0</v>
          </cell>
          <cell r="BR85">
            <v>0</v>
          </cell>
          <cell r="BS85">
            <v>0</v>
          </cell>
          <cell r="BT85">
            <v>0</v>
          </cell>
          <cell r="BU85">
            <v>1</v>
          </cell>
        </row>
        <row r="86">
          <cell r="F86" t="str">
            <v>N.83</v>
          </cell>
          <cell r="H86">
            <v>6.1199999999999974</v>
          </cell>
          <cell r="I86" t="str">
            <v>N.83</v>
          </cell>
          <cell r="K86" t="str">
            <v>N/A</v>
          </cell>
          <cell r="L86">
            <v>0</v>
          </cell>
          <cell r="U86" t="str">
            <v>To whom did you sell {crop}?</v>
          </cell>
          <cell r="V86" t="str">
            <v/>
          </cell>
          <cell r="W86" t="str">
            <v>Sold at Market</v>
          </cell>
          <cell r="X86" t="str">
            <v>Sold to Middlemen</v>
          </cell>
          <cell r="Y86" t="str">
            <v>Sold to Villagers</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0</v>
          </cell>
          <cell r="BA86">
            <v>0</v>
          </cell>
          <cell r="BB86">
            <v>0</v>
          </cell>
          <cell r="BC86">
            <v>0</v>
          </cell>
          <cell r="BD86">
            <v>0</v>
          </cell>
          <cell r="BE86">
            <v>0</v>
          </cell>
          <cell r="BF86">
            <v>0</v>
          </cell>
          <cell r="BG86">
            <v>0</v>
          </cell>
          <cell r="BH86">
            <v>0</v>
          </cell>
          <cell r="BI86">
            <v>0</v>
          </cell>
          <cell r="BJ86">
            <v>0</v>
          </cell>
          <cell r="BK86">
            <v>0</v>
          </cell>
          <cell r="BL86">
            <v>0</v>
          </cell>
          <cell r="BM86">
            <v>0</v>
          </cell>
          <cell r="BN86">
            <v>0</v>
          </cell>
          <cell r="BO86">
            <v>0</v>
          </cell>
          <cell r="BP86">
            <v>0</v>
          </cell>
          <cell r="BQ86">
            <v>0</v>
          </cell>
          <cell r="BR86">
            <v>0</v>
          </cell>
          <cell r="BS86">
            <v>0</v>
          </cell>
          <cell r="BT86">
            <v>0</v>
          </cell>
          <cell r="BU86">
            <v>3</v>
          </cell>
        </row>
        <row r="87">
          <cell r="F87" t="str">
            <v>N.88</v>
          </cell>
          <cell r="H87">
            <v>6.1299999999999972</v>
          </cell>
          <cell r="I87" t="str">
            <v>N.88</v>
          </cell>
          <cell r="K87" t="str">
            <v>N/A</v>
          </cell>
          <cell r="L87">
            <v>6.1499999999999968</v>
          </cell>
          <cell r="U87" t="str">
            <v>In the past 12 months, did you pay {uisher / sarzamin}?</v>
          </cell>
          <cell r="V87" t="str">
            <v/>
          </cell>
          <cell r="W87" t="str">
            <v>No</v>
          </cell>
          <cell r="X87" t="str">
            <v>Yes</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0</v>
          </cell>
          <cell r="AU87">
            <v>0</v>
          </cell>
          <cell r="AV87">
            <v>0</v>
          </cell>
          <cell r="AW87">
            <v>0</v>
          </cell>
          <cell r="AX87">
            <v>0</v>
          </cell>
          <cell r="AY87">
            <v>0</v>
          </cell>
          <cell r="AZ87">
            <v>0</v>
          </cell>
          <cell r="BA87">
            <v>0</v>
          </cell>
          <cell r="BB87">
            <v>0</v>
          </cell>
          <cell r="BC87">
            <v>0</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U87">
            <v>2</v>
          </cell>
        </row>
        <row r="88">
          <cell r="F88" t="str">
            <v>N.89</v>
          </cell>
          <cell r="H88">
            <v>6.139999999999997</v>
          </cell>
          <cell r="I88" t="str">
            <v>N.89</v>
          </cell>
          <cell r="K88" t="str">
            <v>N/A</v>
          </cell>
          <cell r="L88">
            <v>0</v>
          </cell>
          <cell r="U88" t="str">
            <v>To whom did you pay {uisher / sarzamin}?</v>
          </cell>
          <cell r="V88" t="str">
            <v/>
          </cell>
          <cell r="W88" t="str">
            <v>Other:</v>
          </cell>
          <cell r="X88">
            <v>0</v>
          </cell>
          <cell r="Y88">
            <v>0</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U88">
            <v>1</v>
          </cell>
        </row>
        <row r="89">
          <cell r="F89">
            <v>9.52</v>
          </cell>
          <cell r="H89">
            <v>6.1499999999999968</v>
          </cell>
          <cell r="I89">
            <v>9.52</v>
          </cell>
          <cell r="K89">
            <v>9.1799999999999962</v>
          </cell>
          <cell r="L89">
            <v>6.1699999999999964</v>
          </cell>
          <cell r="U89" t="str">
            <v>During the past 12 months, have you or members of your household sold any live young animals, animal products, or dairy products? [IF YES] What did you sell?</v>
          </cell>
          <cell r="V89" t="str">
            <v>[MARK ALL MENTIONED]</v>
          </cell>
          <cell r="W89" t="str">
            <v>No, Did Not Sell Any Animal Products</v>
          </cell>
          <cell r="X89" t="str">
            <v>Sold Live Sheep</v>
          </cell>
          <cell r="Y89" t="str">
            <v>Sold Live Goat</v>
          </cell>
          <cell r="Z89" t="str">
            <v>Sold Live Poultry</v>
          </cell>
          <cell r="AA89" t="str">
            <v>Sold Live Cows</v>
          </cell>
          <cell r="AB89" t="str">
            <v>Sold Live Horse</v>
          </cell>
          <cell r="AC89" t="str">
            <v>Sold Live Donkey</v>
          </cell>
          <cell r="AD89" t="str">
            <v>Sold Sheep Mutton</v>
          </cell>
          <cell r="AE89" t="str">
            <v>Sold Goat Mutton</v>
          </cell>
          <cell r="AF89" t="str">
            <v>Sold Chicken</v>
          </cell>
          <cell r="AG89" t="str">
            <v>Sold Beef</v>
          </cell>
          <cell r="AH89" t="str">
            <v>Sold Other Meat</v>
          </cell>
          <cell r="AI89" t="str">
            <v>Sold Leather</v>
          </cell>
          <cell r="AJ89" t="str">
            <v>Sold Other Skins</v>
          </cell>
          <cell r="AK89" t="str">
            <v>Sold Wool</v>
          </cell>
          <cell r="AL89" t="str">
            <v>Sold Milk</v>
          </cell>
          <cell r="AM89" t="str">
            <v>Sold Butter</v>
          </cell>
          <cell r="AN89" t="str">
            <v>Sold Curd</v>
          </cell>
          <cell r="AO89" t="str">
            <v>Sold Cheese</v>
          </cell>
          <cell r="AP89" t="str">
            <v>Sold Eggs</v>
          </cell>
          <cell r="AQ89" t="str">
            <v>Other:</v>
          </cell>
          <cell r="AR89">
            <v>0</v>
          </cell>
          <cell r="AS89">
            <v>0</v>
          </cell>
          <cell r="AT89">
            <v>0</v>
          </cell>
          <cell r="AU89">
            <v>0</v>
          </cell>
          <cell r="AV89">
            <v>0</v>
          </cell>
          <cell r="AW89">
            <v>0</v>
          </cell>
          <cell r="AX89">
            <v>0</v>
          </cell>
          <cell r="AY89">
            <v>0</v>
          </cell>
          <cell r="AZ89">
            <v>0</v>
          </cell>
          <cell r="BA89">
            <v>0</v>
          </cell>
          <cell r="BB89">
            <v>0</v>
          </cell>
          <cell r="BC89">
            <v>0</v>
          </cell>
          <cell r="BD89">
            <v>0</v>
          </cell>
          <cell r="BE89">
            <v>0</v>
          </cell>
          <cell r="BF89">
            <v>0</v>
          </cell>
          <cell r="BG89">
            <v>0</v>
          </cell>
          <cell r="BH89">
            <v>0</v>
          </cell>
          <cell r="BI89">
            <v>0</v>
          </cell>
          <cell r="BJ89">
            <v>0</v>
          </cell>
          <cell r="BK89">
            <v>0</v>
          </cell>
          <cell r="BL89">
            <v>0</v>
          </cell>
          <cell r="BM89">
            <v>0</v>
          </cell>
          <cell r="BN89">
            <v>0</v>
          </cell>
          <cell r="BO89">
            <v>0</v>
          </cell>
          <cell r="BP89">
            <v>0</v>
          </cell>
          <cell r="BQ89">
            <v>0</v>
          </cell>
          <cell r="BR89">
            <v>0</v>
          </cell>
          <cell r="BS89">
            <v>0</v>
          </cell>
          <cell r="BT89">
            <v>0</v>
          </cell>
          <cell r="BU89">
            <v>21</v>
          </cell>
        </row>
        <row r="90">
          <cell r="F90">
            <v>9.5299999999999994</v>
          </cell>
          <cell r="H90">
            <v>6.1599999999999966</v>
          </cell>
          <cell r="I90">
            <v>9.5299999999999994</v>
          </cell>
          <cell r="K90">
            <v>9.1899999999999959</v>
          </cell>
          <cell r="L90">
            <v>0</v>
          </cell>
          <cell r="U90" t="str">
            <v>During the past 12 months, how much approximately did your household earn from this?</v>
          </cell>
          <cell r="V90" t="str">
            <v>[IF IN KIND, ESTIMATE VALUE AND MARK "ESTIMATED BY ENUMERATOR"]</v>
          </cell>
          <cell r="W90" t="str">
            <v>Estimated by Enumerator</v>
          </cell>
          <cell r="X90" t="str">
            <v>Afghani</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2</v>
          </cell>
        </row>
        <row r="91">
          <cell r="F91">
            <v>99.01</v>
          </cell>
          <cell r="H91">
            <v>6.1699999999999964</v>
          </cell>
          <cell r="I91">
            <v>99.01</v>
          </cell>
          <cell r="K91">
            <v>9.1999999999999957</v>
          </cell>
          <cell r="L91">
            <v>6.1899999999999959</v>
          </cell>
          <cell r="U91" t="str">
            <v>If you want to transport 50 kilograms of wheat to the district center or nearest bazaar, what method of transportation would you use?</v>
          </cell>
          <cell r="V91" t="str">
            <v/>
          </cell>
          <cell r="W91" t="str">
            <v>Do Not Go There / Not Applicable</v>
          </cell>
          <cell r="X91" t="str">
            <v>Walk</v>
          </cell>
          <cell r="Y91" t="str">
            <v>Animal</v>
          </cell>
          <cell r="Z91" t="str">
            <v>Wheelbarrow</v>
          </cell>
          <cell r="AA91" t="str">
            <v>Bicycle</v>
          </cell>
          <cell r="AB91" t="str">
            <v>Taxi</v>
          </cell>
          <cell r="AC91" t="str">
            <v>Private Car</v>
          </cell>
          <cell r="AD91" t="str">
            <v>Truck or bus</v>
          </cell>
          <cell r="AE91" t="str">
            <v>Saracha, Townace</v>
          </cell>
          <cell r="AF91" t="str">
            <v>Motorcycle and Three-Wheeler</v>
          </cell>
          <cell r="AG91" t="str">
            <v>Other:</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0</v>
          </cell>
          <cell r="BA91">
            <v>0</v>
          </cell>
          <cell r="BB91">
            <v>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v>
          </cell>
          <cell r="BS91">
            <v>0</v>
          </cell>
          <cell r="BT91">
            <v>0</v>
          </cell>
          <cell r="BU91">
            <v>11</v>
          </cell>
        </row>
        <row r="92">
          <cell r="F92">
            <v>99.02</v>
          </cell>
          <cell r="H92">
            <v>6.1799999999999962</v>
          </cell>
          <cell r="I92">
            <v>99.02</v>
          </cell>
          <cell r="K92">
            <v>9.2099999999999955</v>
          </cell>
          <cell r="L92">
            <v>0</v>
          </cell>
          <cell r="U92" t="str">
            <v>How much is the cost for the return trip?</v>
          </cell>
          <cell r="V92" t="str">
            <v>[IF IN KIND, ESTIMATE VALUE AND MARK "ESTIMATED BY ENUMERATOR"]</v>
          </cell>
          <cell r="W92" t="str">
            <v>Estimated by Enumerator</v>
          </cell>
          <cell r="X92" t="str">
            <v>Free (No Charge)</v>
          </cell>
          <cell r="Y92" t="str">
            <v>Afghani</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0</v>
          </cell>
          <cell r="BA92">
            <v>0</v>
          </cell>
          <cell r="BB92">
            <v>0</v>
          </cell>
          <cell r="BC92">
            <v>0</v>
          </cell>
          <cell r="BD92">
            <v>0</v>
          </cell>
          <cell r="BE92">
            <v>0</v>
          </cell>
          <cell r="BF92">
            <v>0</v>
          </cell>
          <cell r="BG92">
            <v>0</v>
          </cell>
          <cell r="BH92">
            <v>0</v>
          </cell>
          <cell r="BI92">
            <v>0</v>
          </cell>
          <cell r="BJ92">
            <v>0</v>
          </cell>
          <cell r="BK92">
            <v>0</v>
          </cell>
          <cell r="BL92">
            <v>0</v>
          </cell>
          <cell r="BM92">
            <v>0</v>
          </cell>
          <cell r="BN92">
            <v>0</v>
          </cell>
          <cell r="BO92">
            <v>0</v>
          </cell>
          <cell r="BP92">
            <v>0</v>
          </cell>
          <cell r="BQ92">
            <v>0</v>
          </cell>
          <cell r="BR92">
            <v>0</v>
          </cell>
          <cell r="BS92">
            <v>0</v>
          </cell>
          <cell r="BT92">
            <v>0</v>
          </cell>
          <cell r="BU92">
            <v>3</v>
          </cell>
        </row>
        <row r="93">
          <cell r="F93">
            <v>99.03</v>
          </cell>
          <cell r="H93">
            <v>6.1899999999999959</v>
          </cell>
          <cell r="I93">
            <v>99.03</v>
          </cell>
          <cell r="K93">
            <v>9.2199999999999953</v>
          </cell>
          <cell r="L93">
            <v>0</v>
          </cell>
          <cell r="U93" t="str">
            <v>How long did your most recent trip to {district center / nearest bazaar} take? (one way)</v>
          </cell>
          <cell r="V93" t="str">
            <v/>
          </cell>
          <cell r="W93" t="str">
            <v>Never Been There</v>
          </cell>
          <cell r="X93" t="str">
            <v>Minutes</v>
          </cell>
          <cell r="Y93" t="str">
            <v>Hours</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cell r="AV93">
            <v>0</v>
          </cell>
          <cell r="AW93">
            <v>0</v>
          </cell>
          <cell r="AX93">
            <v>0</v>
          </cell>
          <cell r="AY93">
            <v>0</v>
          </cell>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U93">
            <v>3</v>
          </cell>
        </row>
        <row r="94">
          <cell r="F94">
            <v>99.05</v>
          </cell>
          <cell r="H94">
            <v>6.1999999999999957</v>
          </cell>
          <cell r="I94">
            <v>99.05</v>
          </cell>
          <cell r="K94">
            <v>9.2299999999999951</v>
          </cell>
          <cell r="L94">
            <v>0</v>
          </cell>
          <cell r="U94" t="str">
            <v>In the past month, how many times have you been to {name of district center}?</v>
          </cell>
          <cell r="V94" t="str">
            <v/>
          </cell>
          <cell r="W94" t="str">
            <v>Zero</v>
          </cell>
          <cell r="X94" t="str">
            <v>Too Many to Count</v>
          </cell>
          <cell r="Y94" t="str">
            <v>Times</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0</v>
          </cell>
          <cell r="BA94">
            <v>0</v>
          </cell>
          <cell r="BB94">
            <v>0</v>
          </cell>
          <cell r="BC94">
            <v>0</v>
          </cell>
          <cell r="BD94">
            <v>0</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v>
          </cell>
          <cell r="BU94">
            <v>3</v>
          </cell>
        </row>
        <row r="95">
          <cell r="F95">
            <v>8.01</v>
          </cell>
          <cell r="H95">
            <v>7.01</v>
          </cell>
          <cell r="I95">
            <v>8.01</v>
          </cell>
          <cell r="K95">
            <v>8.01</v>
          </cell>
          <cell r="L95">
            <v>0</v>
          </cell>
          <cell r="U95" t="str">
            <v>During the past 12 months, what type of work brought the most amount of income or food to the household?</v>
          </cell>
          <cell r="V95" t="str">
            <v/>
          </cell>
          <cell r="W95" t="str">
            <v>Crop Production for Home Consumption</v>
          </cell>
          <cell r="X95" t="str">
            <v>Livestock Production for Home Consumption</v>
          </cell>
          <cell r="Y95" t="str">
            <v>Production and Sale of Field Crops</v>
          </cell>
          <cell r="Z95" t="str">
            <v>Production and Sale of Opium</v>
          </cell>
          <cell r="AA95" t="str">
            <v>Production and Sale of Orchard Products</v>
          </cell>
          <cell r="AB95" t="str">
            <v>Agricultural Wage Labour</v>
          </cell>
          <cell r="AC95" t="str">
            <v>Opium Wage Labour</v>
          </cell>
          <cell r="AD95" t="str">
            <v>Production and Sale of Live Animals</v>
          </cell>
          <cell r="AE95" t="str">
            <v>Butcher</v>
          </cell>
          <cell r="AF95" t="str">
            <v>Production and Sale of Leather, Skins &amp; Wool</v>
          </cell>
          <cell r="AG95" t="str">
            <v>Production and Sale of Dairy Products (Milk, Cheese, or Curd)</v>
          </cell>
          <cell r="AH95" t="str">
            <v>Livestock Wage Labour</v>
          </cell>
          <cell r="AI95" t="str">
            <v>Shepherding</v>
          </cell>
          <cell r="AJ95" t="str">
            <v>Taxi / Transportation</v>
          </cell>
          <cell r="AK95" t="str">
            <v>Trading / Middleman</v>
          </cell>
          <cell r="AL95" t="str">
            <v>Sale of Firewood or Charcoal</v>
          </cell>
          <cell r="AM95" t="str">
            <v>Collector and Seller of Bushes</v>
          </cell>
          <cell r="AN95" t="str">
            <v>Cross Border Trade</v>
          </cell>
          <cell r="AO95" t="str">
            <v>Smuggling</v>
          </cell>
          <cell r="AP95" t="str">
            <v>Shopkeeper</v>
          </cell>
          <cell r="AQ95" t="str">
            <v>Milling</v>
          </cell>
          <cell r="AR95" t="str">
            <v xml:space="preserve">Mining </v>
          </cell>
          <cell r="AS95" t="str">
            <v>Carpentry</v>
          </cell>
          <cell r="AT95" t="str">
            <v>Steelwork (Blacksmith)</v>
          </cell>
          <cell r="AU95" t="str">
            <v>Brick Maker</v>
          </cell>
          <cell r="AV95" t="str">
            <v>Masonry</v>
          </cell>
          <cell r="AW95" t="str">
            <v>Construction Labor</v>
          </cell>
          <cell r="AX95" t="str">
            <v>Casual Labor</v>
          </cell>
          <cell r="AY95" t="str">
            <v>Welding</v>
          </cell>
          <cell r="AZ95" t="str">
            <v>Tinsmith</v>
          </cell>
          <cell r="BA95" t="str">
            <v>Barber</v>
          </cell>
          <cell r="BB95" t="str">
            <v xml:space="preserve">Baker </v>
          </cell>
          <cell r="BC95" t="str">
            <v>Tailor</v>
          </cell>
          <cell r="BD95" t="str">
            <v>Needlecraft</v>
          </cell>
          <cell r="BE95" t="str">
            <v>Carpet Weaving</v>
          </cell>
          <cell r="BF95" t="str">
            <v>Lending Money</v>
          </cell>
          <cell r="BG95" t="str">
            <v>Doctor</v>
          </cell>
          <cell r="BH95" t="str">
            <v>Health Worker / Nurse / Midwife</v>
          </cell>
          <cell r="BI95" t="str">
            <v>Principal / Teacher Manager / Teacher</v>
          </cell>
          <cell r="BJ95" t="str">
            <v>Malik / Arbab / Qariyadar</v>
          </cell>
          <cell r="BK95" t="str">
            <v>Village Leader</v>
          </cell>
          <cell r="BL95" t="str">
            <v>Job with Government</v>
          </cell>
          <cell r="BM95" t="str">
            <v>Job with Non-Government Organization</v>
          </cell>
          <cell r="BN95" t="str">
            <v>Job with Company or Private Sector</v>
          </cell>
          <cell r="BO95" t="str">
            <v>Military Service / Police / Army</v>
          </cell>
          <cell r="BP95" t="str">
            <v>Remittances from Family Members Away from Home</v>
          </cell>
          <cell r="BQ95" t="str">
            <v>Remittances from Seasonal Migrants</v>
          </cell>
          <cell r="BR95" t="str">
            <v>Begging</v>
          </cell>
          <cell r="BS95" t="str">
            <v>Borrowing</v>
          </cell>
          <cell r="BT95" t="str">
            <v>Sale of Household Assets</v>
          </cell>
          <cell r="BU95">
            <v>50</v>
          </cell>
        </row>
        <row r="96">
          <cell r="F96">
            <v>8.0299999999999994</v>
          </cell>
          <cell r="H96">
            <v>7.02</v>
          </cell>
          <cell r="I96">
            <v>8.0299999999999994</v>
          </cell>
          <cell r="K96">
            <v>8.02</v>
          </cell>
          <cell r="L96">
            <v>0</v>
          </cell>
          <cell r="U96" t="str">
            <v>In which seasons did this {activity / work / occupation} bring income to the household?</v>
          </cell>
          <cell r="V96" t="str">
            <v>[MARK ALL MENTIONED]</v>
          </cell>
          <cell r="W96" t="str">
            <v>Summer 2011</v>
          </cell>
          <cell r="X96" t="str">
            <v>Spring 2011</v>
          </cell>
          <cell r="Y96" t="str">
            <v>Winter 2010-11</v>
          </cell>
          <cell r="Z96" t="str">
            <v>Fall 2010</v>
          </cell>
          <cell r="AA96" t="str">
            <v>Summer 2010</v>
          </cell>
          <cell r="AB96" t="str">
            <v>Spring 2010</v>
          </cell>
          <cell r="AC96" t="str">
            <v>All Seasons</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cell r="AS96">
            <v>0</v>
          </cell>
          <cell r="AT96">
            <v>0</v>
          </cell>
          <cell r="AU96">
            <v>0</v>
          </cell>
          <cell r="AV96">
            <v>0</v>
          </cell>
          <cell r="AW96">
            <v>0</v>
          </cell>
          <cell r="AX96">
            <v>0</v>
          </cell>
          <cell r="AY96">
            <v>0</v>
          </cell>
          <cell r="AZ96">
            <v>0</v>
          </cell>
          <cell r="BA96">
            <v>0</v>
          </cell>
          <cell r="BB96">
            <v>0</v>
          </cell>
          <cell r="BC96">
            <v>0</v>
          </cell>
          <cell r="BD96">
            <v>0</v>
          </cell>
          <cell r="BE96">
            <v>0</v>
          </cell>
          <cell r="BF96">
            <v>0</v>
          </cell>
          <cell r="BG96">
            <v>0</v>
          </cell>
          <cell r="BH96">
            <v>0</v>
          </cell>
          <cell r="BI96">
            <v>0</v>
          </cell>
          <cell r="BJ96">
            <v>0</v>
          </cell>
          <cell r="BK96">
            <v>0</v>
          </cell>
          <cell r="BL96">
            <v>0</v>
          </cell>
          <cell r="BM96">
            <v>0</v>
          </cell>
          <cell r="BN96">
            <v>0</v>
          </cell>
          <cell r="BO96">
            <v>0</v>
          </cell>
          <cell r="BP96">
            <v>0</v>
          </cell>
          <cell r="BQ96">
            <v>0</v>
          </cell>
          <cell r="BR96">
            <v>0</v>
          </cell>
          <cell r="BS96">
            <v>0</v>
          </cell>
          <cell r="BT96">
            <v>0</v>
          </cell>
          <cell r="BU96">
            <v>7</v>
          </cell>
        </row>
        <row r="97">
          <cell r="F97">
            <v>8.0399999999999991</v>
          </cell>
          <cell r="H97">
            <v>7.0299999999999994</v>
          </cell>
          <cell r="I97">
            <v>8.0399999999999991</v>
          </cell>
          <cell r="K97">
            <v>8.0299999999999994</v>
          </cell>
          <cell r="L97">
            <v>0</v>
          </cell>
          <cell r="U97" t="str">
            <v>During the past 12 months, how much income would you estimate this {activity / work / occupation} has brought to the household?</v>
          </cell>
          <cell r="V97" t="str">
            <v>[IF IN KIND, ESTIMATE VALUE AND MARK "ESTIMATED BY ENUMERATOR"]</v>
          </cell>
          <cell r="W97" t="str">
            <v>Estimated by Enumerator</v>
          </cell>
          <cell r="X97" t="str">
            <v>Afghani</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0</v>
          </cell>
          <cell r="BA97">
            <v>0</v>
          </cell>
          <cell r="BB97">
            <v>0</v>
          </cell>
          <cell r="BC97">
            <v>0</v>
          </cell>
          <cell r="BD97">
            <v>0</v>
          </cell>
          <cell r="BE97">
            <v>0</v>
          </cell>
          <cell r="BF97">
            <v>0</v>
          </cell>
          <cell r="BG97">
            <v>0</v>
          </cell>
          <cell r="BH97">
            <v>0</v>
          </cell>
          <cell r="BI97">
            <v>0</v>
          </cell>
          <cell r="BJ97">
            <v>0</v>
          </cell>
          <cell r="BK97">
            <v>0</v>
          </cell>
          <cell r="BL97">
            <v>0</v>
          </cell>
          <cell r="BM97">
            <v>0</v>
          </cell>
          <cell r="BN97">
            <v>0</v>
          </cell>
          <cell r="BO97">
            <v>0</v>
          </cell>
          <cell r="BP97">
            <v>0</v>
          </cell>
          <cell r="BQ97">
            <v>0</v>
          </cell>
          <cell r="BR97">
            <v>0</v>
          </cell>
          <cell r="BS97">
            <v>0</v>
          </cell>
          <cell r="BT97">
            <v>0</v>
          </cell>
          <cell r="BU97">
            <v>2</v>
          </cell>
        </row>
        <row r="98">
          <cell r="F98">
            <v>8.0500000000000007</v>
          </cell>
          <cell r="H98">
            <v>7.0399999999999991</v>
          </cell>
          <cell r="I98">
            <v>8.0500000000000007</v>
          </cell>
          <cell r="K98">
            <v>8.0399999999999991</v>
          </cell>
          <cell r="L98">
            <v>8.01</v>
          </cell>
          <cell r="U98" t="str">
            <v>During the past 12 months, what type of work brought the second most amount of income or food to the household?</v>
          </cell>
          <cell r="V98" t="str">
            <v/>
          </cell>
          <cell r="W98" t="str">
            <v>Crop Production for Home Consumption</v>
          </cell>
          <cell r="X98" t="str">
            <v>Livestock Production for Home Consumption</v>
          </cell>
          <cell r="Y98" t="str">
            <v>Production and Sale of Field Crops</v>
          </cell>
          <cell r="Z98" t="str">
            <v>Production and Sale of Opium</v>
          </cell>
          <cell r="AA98" t="str">
            <v>Production and Sale of Orchard Products</v>
          </cell>
          <cell r="AB98" t="str">
            <v>Agricultural Wage Labour</v>
          </cell>
          <cell r="AC98" t="str">
            <v>Opium Wage Labour</v>
          </cell>
          <cell r="AD98" t="str">
            <v>Production and Sale of Live Animals</v>
          </cell>
          <cell r="AE98" t="str">
            <v>Butcher</v>
          </cell>
          <cell r="AF98" t="str">
            <v>Production and Sale of Leather, Skins &amp; Wool</v>
          </cell>
          <cell r="AG98" t="str">
            <v>Production and Sale of Dairy Products (Milk, Cheese, or Curd)</v>
          </cell>
          <cell r="AH98" t="str">
            <v>Livestock Wage Labour</v>
          </cell>
          <cell r="AI98" t="str">
            <v>Shepherding</v>
          </cell>
          <cell r="AJ98" t="str">
            <v>Taxi / Transportation</v>
          </cell>
          <cell r="AK98" t="str">
            <v>Trading / Middleman</v>
          </cell>
          <cell r="AL98" t="str">
            <v>Sale of Firewood or Charcoal</v>
          </cell>
          <cell r="AM98" t="str">
            <v>Collector and Seller of Bushes</v>
          </cell>
          <cell r="AN98" t="str">
            <v>Cross Border Trade</v>
          </cell>
          <cell r="AO98" t="str">
            <v>Smuggling</v>
          </cell>
          <cell r="AP98" t="str">
            <v>Shopkeeper</v>
          </cell>
          <cell r="AQ98" t="str">
            <v>Milling</v>
          </cell>
          <cell r="AR98" t="str">
            <v xml:space="preserve">Mining </v>
          </cell>
          <cell r="AS98" t="str">
            <v>Carpentry</v>
          </cell>
          <cell r="AT98" t="str">
            <v>Steelwork (Blacksmith)</v>
          </cell>
          <cell r="AU98" t="str">
            <v>Brick Maker</v>
          </cell>
          <cell r="AV98" t="str">
            <v>Masonry</v>
          </cell>
          <cell r="AW98" t="str">
            <v>Construction Labor</v>
          </cell>
          <cell r="AX98" t="str">
            <v>Casual Labor</v>
          </cell>
          <cell r="AY98" t="str">
            <v>Welding</v>
          </cell>
          <cell r="AZ98" t="str">
            <v>Tinsmith</v>
          </cell>
          <cell r="BA98" t="str">
            <v>Barber</v>
          </cell>
          <cell r="BB98" t="str">
            <v xml:space="preserve">Baker </v>
          </cell>
          <cell r="BC98" t="str">
            <v>Tailor</v>
          </cell>
          <cell r="BD98" t="str">
            <v>Needlecraft</v>
          </cell>
          <cell r="BE98" t="str">
            <v>Carpet Weaving</v>
          </cell>
          <cell r="BF98" t="str">
            <v>Lending Money</v>
          </cell>
          <cell r="BG98" t="str">
            <v>Doctor</v>
          </cell>
          <cell r="BH98" t="str">
            <v>Health Worker / Nurse / Midwife</v>
          </cell>
          <cell r="BI98" t="str">
            <v>Principal / Teacher Manager / Teacher</v>
          </cell>
          <cell r="BJ98" t="str">
            <v>Malik / Arbab / Qariyadar</v>
          </cell>
          <cell r="BK98" t="str">
            <v>Village Leader</v>
          </cell>
          <cell r="BL98" t="str">
            <v>Job with Government</v>
          </cell>
          <cell r="BM98" t="str">
            <v>Job with Non-Government Organization</v>
          </cell>
          <cell r="BN98" t="str">
            <v>Job with Company or Private Sector</v>
          </cell>
          <cell r="BO98" t="str">
            <v>Military Service / Police / Army</v>
          </cell>
          <cell r="BP98" t="str">
            <v>Remittances from Family Members Away from Home</v>
          </cell>
          <cell r="BQ98" t="str">
            <v>Remittances from Seasonal Migrants</v>
          </cell>
          <cell r="BR98" t="str">
            <v>Begging</v>
          </cell>
          <cell r="BS98" t="str">
            <v>Borrowing</v>
          </cell>
          <cell r="BT98" t="str">
            <v>Sale of Household Assets</v>
          </cell>
          <cell r="BU98">
            <v>50</v>
          </cell>
        </row>
        <row r="99">
          <cell r="F99">
            <v>8.07</v>
          </cell>
          <cell r="H99">
            <v>7.0499999999999989</v>
          </cell>
          <cell r="I99">
            <v>8.07</v>
          </cell>
          <cell r="K99">
            <v>8.0499999999999989</v>
          </cell>
          <cell r="L99">
            <v>0</v>
          </cell>
          <cell r="U99" t="str">
            <v>In which seasons did this {activity / work / occupation} bring income to the household?</v>
          </cell>
          <cell r="V99" t="str">
            <v>[MARK ALL MENTIONED]</v>
          </cell>
          <cell r="W99" t="str">
            <v>Summer 2011</v>
          </cell>
          <cell r="X99" t="str">
            <v>Spring 2011</v>
          </cell>
          <cell r="Y99" t="str">
            <v>Winter 2010-11</v>
          </cell>
          <cell r="Z99" t="str">
            <v>Fall 2010</v>
          </cell>
          <cell r="AA99" t="str">
            <v>Summer 2010</v>
          </cell>
          <cell r="AB99" t="str">
            <v>Spring 2010</v>
          </cell>
          <cell r="AC99" t="str">
            <v>All Seasons</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AZ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U99">
            <v>7</v>
          </cell>
        </row>
        <row r="100">
          <cell r="F100">
            <v>8.08</v>
          </cell>
          <cell r="H100">
            <v>7.0599999999999987</v>
          </cell>
          <cell r="I100">
            <v>8.08</v>
          </cell>
          <cell r="K100">
            <v>8.0599999999999987</v>
          </cell>
          <cell r="L100">
            <v>0</v>
          </cell>
          <cell r="U100" t="str">
            <v>During the past 12 months, how much income would you estimate this {activity / work / occupation} has brought to the household?</v>
          </cell>
          <cell r="V100" t="str">
            <v>[IF IN KIND, ESTIMATE VALUE AND MARK "ESTIMATED BY ENUMERATOR"]</v>
          </cell>
          <cell r="W100" t="str">
            <v>Estimated by Enumerator</v>
          </cell>
          <cell r="X100" t="str">
            <v>Afghani</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cell r="AV100">
            <v>0</v>
          </cell>
          <cell r="AW100">
            <v>0</v>
          </cell>
          <cell r="AX100">
            <v>0</v>
          </cell>
          <cell r="AY100">
            <v>0</v>
          </cell>
          <cell r="AZ100">
            <v>0</v>
          </cell>
          <cell r="BA100">
            <v>0</v>
          </cell>
          <cell r="BB100">
            <v>0</v>
          </cell>
          <cell r="BC100">
            <v>0</v>
          </cell>
          <cell r="BD100">
            <v>0</v>
          </cell>
          <cell r="BE100">
            <v>0</v>
          </cell>
          <cell r="BF100">
            <v>0</v>
          </cell>
          <cell r="BG100">
            <v>0</v>
          </cell>
          <cell r="BH100">
            <v>0</v>
          </cell>
          <cell r="BI100">
            <v>0</v>
          </cell>
          <cell r="BJ100">
            <v>0</v>
          </cell>
          <cell r="BK100">
            <v>0</v>
          </cell>
          <cell r="BL100">
            <v>0</v>
          </cell>
          <cell r="BM100">
            <v>0</v>
          </cell>
          <cell r="BN100">
            <v>0</v>
          </cell>
          <cell r="BO100">
            <v>0</v>
          </cell>
          <cell r="BP100">
            <v>0</v>
          </cell>
          <cell r="BQ100">
            <v>0</v>
          </cell>
          <cell r="BR100">
            <v>0</v>
          </cell>
          <cell r="BS100">
            <v>0</v>
          </cell>
          <cell r="BT100">
            <v>0</v>
          </cell>
          <cell r="BU100">
            <v>2</v>
          </cell>
        </row>
        <row r="101">
          <cell r="F101">
            <v>8.09</v>
          </cell>
          <cell r="H101">
            <v>7.0699999999999985</v>
          </cell>
          <cell r="I101">
            <v>8.09</v>
          </cell>
          <cell r="K101" t="str">
            <v>N/A</v>
          </cell>
          <cell r="L101">
            <v>8.01</v>
          </cell>
          <cell r="U101" t="str">
            <v>During the past 12 months, what type of work brought the third most amount of income or food to the household?</v>
          </cell>
          <cell r="V101" t="str">
            <v/>
          </cell>
          <cell r="W101" t="str">
            <v>Crop Production for Home Consumption</v>
          </cell>
          <cell r="X101" t="str">
            <v>Livestock Production for Home Consumption</v>
          </cell>
          <cell r="Y101" t="str">
            <v>Production and Sale of Field Crops</v>
          </cell>
          <cell r="Z101" t="str">
            <v>Production and Sale of Opium</v>
          </cell>
          <cell r="AA101" t="str">
            <v>Production and Sale of Orchard Products</v>
          </cell>
          <cell r="AB101" t="str">
            <v>Agricultural Wage Labour</v>
          </cell>
          <cell r="AC101" t="str">
            <v>Opium Wage Labour</v>
          </cell>
          <cell r="AD101" t="str">
            <v>Production and Sale of Live Animals</v>
          </cell>
          <cell r="AE101" t="str">
            <v>Butcher</v>
          </cell>
          <cell r="AF101" t="str">
            <v>Production and Sale of Leather, Skins &amp; Wool</v>
          </cell>
          <cell r="AG101" t="str">
            <v>Production and Sale of Dairy Products (Milk, Cheese, or Curd)</v>
          </cell>
          <cell r="AH101" t="str">
            <v>Livestock Wage Labour</v>
          </cell>
          <cell r="AI101" t="str">
            <v>Shepherding</v>
          </cell>
          <cell r="AJ101" t="str">
            <v>Taxi / Transportation</v>
          </cell>
          <cell r="AK101" t="str">
            <v>Trading / Middleman</v>
          </cell>
          <cell r="AL101" t="str">
            <v>Sale of Firewood or Charcoal</v>
          </cell>
          <cell r="AM101" t="str">
            <v>Collector and Seller of Bushes</v>
          </cell>
          <cell r="AN101" t="str">
            <v>Cross Border Trade</v>
          </cell>
          <cell r="AO101" t="str">
            <v>Smuggling</v>
          </cell>
          <cell r="AP101" t="str">
            <v>Shopkeeper</v>
          </cell>
          <cell r="AQ101" t="str">
            <v>Milling</v>
          </cell>
          <cell r="AR101" t="str">
            <v xml:space="preserve">Mining </v>
          </cell>
          <cell r="AS101" t="str">
            <v>Carpentry</v>
          </cell>
          <cell r="AT101" t="str">
            <v>Steelwork (Blacksmith)</v>
          </cell>
          <cell r="AU101" t="str">
            <v>Brick Maker</v>
          </cell>
          <cell r="AV101" t="str">
            <v>Masonry</v>
          </cell>
          <cell r="AW101" t="str">
            <v>Construction Labor</v>
          </cell>
          <cell r="AX101" t="str">
            <v>Casual Labor</v>
          </cell>
          <cell r="AY101" t="str">
            <v>Welding</v>
          </cell>
          <cell r="AZ101" t="str">
            <v>Tinsmith</v>
          </cell>
          <cell r="BA101" t="str">
            <v>Barber</v>
          </cell>
          <cell r="BB101" t="str">
            <v xml:space="preserve">Baker </v>
          </cell>
          <cell r="BC101" t="str">
            <v>Tailor</v>
          </cell>
          <cell r="BD101" t="str">
            <v>Needlecraft</v>
          </cell>
          <cell r="BE101" t="str">
            <v>Carpet Weaving</v>
          </cell>
          <cell r="BF101" t="str">
            <v>Lending Money</v>
          </cell>
          <cell r="BG101" t="str">
            <v>Doctor</v>
          </cell>
          <cell r="BH101" t="str">
            <v>Health Worker / Nurse / Midwife</v>
          </cell>
          <cell r="BI101" t="str">
            <v>Principal / Teacher Manager / Teacher</v>
          </cell>
          <cell r="BJ101" t="str">
            <v>Malik / Arbab / Qariyadar</v>
          </cell>
          <cell r="BK101" t="str">
            <v>Village Leader</v>
          </cell>
          <cell r="BL101" t="str">
            <v>Job with Government</v>
          </cell>
          <cell r="BM101" t="str">
            <v>Job with Non-Government Organization</v>
          </cell>
          <cell r="BN101" t="str">
            <v>Job with Company or Private Sector</v>
          </cell>
          <cell r="BO101" t="str">
            <v>Military Service / Police / Army</v>
          </cell>
          <cell r="BP101" t="str">
            <v>Remittances from Family Members Away from Home</v>
          </cell>
          <cell r="BQ101" t="str">
            <v>Remittances from Seasonal Migrants</v>
          </cell>
          <cell r="BR101" t="str">
            <v>Begging</v>
          </cell>
          <cell r="BS101" t="str">
            <v>Borrowing</v>
          </cell>
          <cell r="BT101" t="str">
            <v>Sale of Household Assets</v>
          </cell>
          <cell r="BU101">
            <v>50</v>
          </cell>
        </row>
        <row r="102">
          <cell r="F102">
            <v>8.11</v>
          </cell>
          <cell r="H102">
            <v>7.0799999999999983</v>
          </cell>
          <cell r="I102">
            <v>8.11</v>
          </cell>
          <cell r="K102" t="str">
            <v>N/A</v>
          </cell>
          <cell r="L102">
            <v>0</v>
          </cell>
          <cell r="U102" t="str">
            <v>In which seasons did this {activity / work / occupation} bring income to the household?</v>
          </cell>
          <cell r="V102" t="str">
            <v>[MARK ALL MENTIONED]</v>
          </cell>
          <cell r="W102" t="str">
            <v>Summer 2011</v>
          </cell>
          <cell r="X102" t="str">
            <v>Spring 2011</v>
          </cell>
          <cell r="Y102" t="str">
            <v>Winter 2010-11</v>
          </cell>
          <cell r="Z102" t="str">
            <v>Fall 2010</v>
          </cell>
          <cell r="AA102" t="str">
            <v>Summer 2010</v>
          </cell>
          <cell r="AB102" t="str">
            <v>Spring 2010</v>
          </cell>
          <cell r="AC102" t="str">
            <v>All Seasons</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cell r="BQ102">
            <v>0</v>
          </cell>
          <cell r="BR102">
            <v>0</v>
          </cell>
          <cell r="BS102">
            <v>0</v>
          </cell>
          <cell r="BT102">
            <v>0</v>
          </cell>
          <cell r="BU102">
            <v>7</v>
          </cell>
        </row>
        <row r="103">
          <cell r="F103">
            <v>8.1199999999999992</v>
          </cell>
          <cell r="H103">
            <v>7.0899999999999981</v>
          </cell>
          <cell r="I103">
            <v>8.1199999999999992</v>
          </cell>
          <cell r="K103" t="str">
            <v>N/A</v>
          </cell>
          <cell r="L103">
            <v>0</v>
          </cell>
          <cell r="U103" t="str">
            <v>During the past 12 months, how much income would you estimate this {activity / work / occupation} has brought to the household?</v>
          </cell>
          <cell r="V103" t="str">
            <v>[IF IN KIND, ESTIMATE VALUE AND MARK "ESTIMATED BY ENUMERATOR"]</v>
          </cell>
          <cell r="W103" t="str">
            <v>Estimated by Enumerator</v>
          </cell>
          <cell r="X103" t="str">
            <v>Afghani</v>
          </cell>
          <cell r="Y103">
            <v>0</v>
          </cell>
          <cell r="Z103">
            <v>0</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0</v>
          </cell>
          <cell r="AT103">
            <v>0</v>
          </cell>
          <cell r="AU103">
            <v>0</v>
          </cell>
          <cell r="AV103">
            <v>0</v>
          </cell>
          <cell r="AW103">
            <v>0</v>
          </cell>
          <cell r="AX103">
            <v>0</v>
          </cell>
          <cell r="AY103">
            <v>0</v>
          </cell>
          <cell r="AZ103">
            <v>0</v>
          </cell>
          <cell r="BA103">
            <v>0</v>
          </cell>
          <cell r="BB103">
            <v>0</v>
          </cell>
          <cell r="BC103">
            <v>0</v>
          </cell>
          <cell r="BD103">
            <v>0</v>
          </cell>
          <cell r="BE103">
            <v>0</v>
          </cell>
          <cell r="BF103">
            <v>0</v>
          </cell>
          <cell r="BG103">
            <v>0</v>
          </cell>
          <cell r="BH103">
            <v>0</v>
          </cell>
          <cell r="BI103">
            <v>0</v>
          </cell>
          <cell r="BJ103">
            <v>0</v>
          </cell>
          <cell r="BK103">
            <v>0</v>
          </cell>
          <cell r="BL103">
            <v>0</v>
          </cell>
          <cell r="BM103">
            <v>0</v>
          </cell>
          <cell r="BN103">
            <v>0</v>
          </cell>
          <cell r="BO103">
            <v>0</v>
          </cell>
          <cell r="BP103">
            <v>0</v>
          </cell>
          <cell r="BQ103">
            <v>0</v>
          </cell>
          <cell r="BR103">
            <v>0</v>
          </cell>
          <cell r="BS103">
            <v>0</v>
          </cell>
          <cell r="BT103">
            <v>0</v>
          </cell>
          <cell r="BU103">
            <v>2</v>
          </cell>
        </row>
        <row r="104">
          <cell r="F104">
            <v>10</v>
          </cell>
          <cell r="H104" t="str">
            <v>-</v>
          </cell>
          <cell r="I104">
            <v>10</v>
          </cell>
          <cell r="K104" t="str">
            <v>-</v>
          </cell>
          <cell r="L104">
            <v>0</v>
          </cell>
          <cell r="U104" t="str">
            <v>During the past 30 days, how much money have you and your household spent on the following items:</v>
          </cell>
          <cell r="V104" t="str">
            <v>[IF IN KIND, ESTIMATE VALUE AND MARK "ESTIMATED BY ENUMERATOR"]</v>
          </cell>
          <cell r="W104">
            <v>0</v>
          </cell>
          <cell r="X104">
            <v>0</v>
          </cell>
          <cell r="Y104">
            <v>0</v>
          </cell>
          <cell r="Z104">
            <v>0</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U104" t="str">
            <v>-</v>
          </cell>
        </row>
        <row r="105">
          <cell r="F105">
            <v>10.01</v>
          </cell>
          <cell r="H105">
            <v>8.01</v>
          </cell>
          <cell r="I105">
            <v>10.01</v>
          </cell>
          <cell r="K105">
            <v>10.01</v>
          </cell>
          <cell r="L105">
            <v>0</v>
          </cell>
          <cell r="U105" t="str">
            <v>Food?</v>
          </cell>
          <cell r="V105" t="str">
            <v/>
          </cell>
          <cell r="W105" t="str">
            <v>Zero</v>
          </cell>
          <cell r="X105" t="str">
            <v>Estimated by Enumerator</v>
          </cell>
          <cell r="Y105" t="str">
            <v>Afghani</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0</v>
          </cell>
          <cell r="BA105">
            <v>0</v>
          </cell>
          <cell r="BB105">
            <v>0</v>
          </cell>
          <cell r="BC105">
            <v>0</v>
          </cell>
          <cell r="BD105">
            <v>0</v>
          </cell>
          <cell r="BE105">
            <v>0</v>
          </cell>
          <cell r="BF105">
            <v>0</v>
          </cell>
          <cell r="BG105">
            <v>0</v>
          </cell>
          <cell r="BH105">
            <v>0</v>
          </cell>
          <cell r="BI105">
            <v>0</v>
          </cell>
          <cell r="BJ105">
            <v>0</v>
          </cell>
          <cell r="BK105">
            <v>0</v>
          </cell>
          <cell r="BL105">
            <v>0</v>
          </cell>
          <cell r="BM105">
            <v>0</v>
          </cell>
          <cell r="BN105">
            <v>0</v>
          </cell>
          <cell r="BO105">
            <v>0</v>
          </cell>
          <cell r="BP105">
            <v>0</v>
          </cell>
          <cell r="BQ105">
            <v>0</v>
          </cell>
          <cell r="BR105">
            <v>0</v>
          </cell>
          <cell r="BS105">
            <v>0</v>
          </cell>
          <cell r="BT105">
            <v>0</v>
          </cell>
          <cell r="BU105">
            <v>3</v>
          </cell>
        </row>
        <row r="106">
          <cell r="F106">
            <v>10.02</v>
          </cell>
          <cell r="H106">
            <v>8.02</v>
          </cell>
          <cell r="I106">
            <v>10.02</v>
          </cell>
          <cell r="K106">
            <v>10.02</v>
          </cell>
          <cell r="L106">
            <v>0</v>
          </cell>
          <cell r="U106" t="str">
            <v>Fares for Bus, Taxis and Other Transportation Costs?</v>
          </cell>
          <cell r="V106" t="str">
            <v/>
          </cell>
          <cell r="W106" t="str">
            <v>Zero</v>
          </cell>
          <cell r="X106" t="str">
            <v>Estimated by Enumerator</v>
          </cell>
          <cell r="Y106" t="str">
            <v>Afghani</v>
          </cell>
          <cell r="Z106">
            <v>0</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0</v>
          </cell>
          <cell r="AV106">
            <v>0</v>
          </cell>
          <cell r="AW106">
            <v>0</v>
          </cell>
          <cell r="AX106">
            <v>0</v>
          </cell>
          <cell r="AY106">
            <v>0</v>
          </cell>
          <cell r="AZ106">
            <v>0</v>
          </cell>
          <cell r="BA106">
            <v>0</v>
          </cell>
          <cell r="BB106">
            <v>0</v>
          </cell>
          <cell r="BC106">
            <v>0</v>
          </cell>
          <cell r="BD106">
            <v>0</v>
          </cell>
          <cell r="BE106">
            <v>0</v>
          </cell>
          <cell r="BF106">
            <v>0</v>
          </cell>
          <cell r="BG106">
            <v>0</v>
          </cell>
          <cell r="BH106">
            <v>0</v>
          </cell>
          <cell r="BI106">
            <v>0</v>
          </cell>
          <cell r="BJ106">
            <v>0</v>
          </cell>
          <cell r="BK106">
            <v>0</v>
          </cell>
          <cell r="BL106">
            <v>0</v>
          </cell>
          <cell r="BM106">
            <v>0</v>
          </cell>
          <cell r="BN106">
            <v>0</v>
          </cell>
          <cell r="BO106">
            <v>0</v>
          </cell>
          <cell r="BP106">
            <v>0</v>
          </cell>
          <cell r="BQ106">
            <v>0</v>
          </cell>
          <cell r="BR106">
            <v>0</v>
          </cell>
          <cell r="BS106">
            <v>0</v>
          </cell>
          <cell r="BT106">
            <v>0</v>
          </cell>
          <cell r="BU106">
            <v>3</v>
          </cell>
        </row>
        <row r="107">
          <cell r="F107">
            <v>10.029999999999999</v>
          </cell>
          <cell r="H107">
            <v>8.0299999999999994</v>
          </cell>
          <cell r="I107">
            <v>10.029999999999999</v>
          </cell>
          <cell r="K107">
            <v>10.029999999999999</v>
          </cell>
          <cell r="L107">
            <v>0</v>
          </cell>
          <cell r="U107" t="str">
            <v>Phone Credit and Communication Costs?</v>
          </cell>
          <cell r="V107" t="str">
            <v/>
          </cell>
          <cell r="W107" t="str">
            <v>Zero</v>
          </cell>
          <cell r="X107" t="str">
            <v>Estimated by Enumerator</v>
          </cell>
          <cell r="Y107" t="str">
            <v>Afghani</v>
          </cell>
          <cell r="Z107">
            <v>0</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AZ107">
            <v>0</v>
          </cell>
          <cell r="BA107">
            <v>0</v>
          </cell>
          <cell r="BB107">
            <v>0</v>
          </cell>
          <cell r="BC107">
            <v>0</v>
          </cell>
          <cell r="BD107">
            <v>0</v>
          </cell>
          <cell r="BE107">
            <v>0</v>
          </cell>
          <cell r="BF107">
            <v>0</v>
          </cell>
          <cell r="BG107">
            <v>0</v>
          </cell>
          <cell r="BH107">
            <v>0</v>
          </cell>
          <cell r="BI107">
            <v>0</v>
          </cell>
          <cell r="BJ107">
            <v>0</v>
          </cell>
          <cell r="BK107">
            <v>0</v>
          </cell>
          <cell r="BL107">
            <v>0</v>
          </cell>
          <cell r="BM107">
            <v>0</v>
          </cell>
          <cell r="BN107">
            <v>0</v>
          </cell>
          <cell r="BO107">
            <v>0</v>
          </cell>
          <cell r="BP107">
            <v>0</v>
          </cell>
          <cell r="BQ107">
            <v>0</v>
          </cell>
          <cell r="BR107">
            <v>0</v>
          </cell>
          <cell r="BS107">
            <v>0</v>
          </cell>
          <cell r="BT107">
            <v>0</v>
          </cell>
          <cell r="BU107">
            <v>3</v>
          </cell>
        </row>
        <row r="108">
          <cell r="F108">
            <v>10.039999999999999</v>
          </cell>
          <cell r="H108">
            <v>8.0399999999999991</v>
          </cell>
          <cell r="I108">
            <v>10.039999999999999</v>
          </cell>
          <cell r="K108">
            <v>10.039999999999999</v>
          </cell>
          <cell r="L108">
            <v>0</v>
          </cell>
          <cell r="U108" t="str">
            <v>Fuel for Car, Motorcycle, or Other Vehicles?</v>
          </cell>
          <cell r="V108" t="str">
            <v/>
          </cell>
          <cell r="W108" t="str">
            <v>Zero</v>
          </cell>
          <cell r="X108" t="str">
            <v>Estimated by Enumerator</v>
          </cell>
          <cell r="Y108" t="str">
            <v>Afghani</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AZ108">
            <v>0</v>
          </cell>
          <cell r="BA108">
            <v>0</v>
          </cell>
          <cell r="BB108">
            <v>0</v>
          </cell>
          <cell r="BC108">
            <v>0</v>
          </cell>
          <cell r="BD108">
            <v>0</v>
          </cell>
          <cell r="BE108">
            <v>0</v>
          </cell>
          <cell r="BF108">
            <v>0</v>
          </cell>
          <cell r="BG108">
            <v>0</v>
          </cell>
          <cell r="BH108">
            <v>0</v>
          </cell>
          <cell r="BI108">
            <v>0</v>
          </cell>
          <cell r="BJ108">
            <v>0</v>
          </cell>
          <cell r="BK108">
            <v>0</v>
          </cell>
          <cell r="BL108">
            <v>0</v>
          </cell>
          <cell r="BM108">
            <v>0</v>
          </cell>
          <cell r="BN108">
            <v>0</v>
          </cell>
          <cell r="BO108">
            <v>0</v>
          </cell>
          <cell r="BP108">
            <v>0</v>
          </cell>
          <cell r="BQ108">
            <v>0</v>
          </cell>
          <cell r="BR108">
            <v>0</v>
          </cell>
          <cell r="BS108">
            <v>0</v>
          </cell>
          <cell r="BT108">
            <v>0</v>
          </cell>
          <cell r="BU108">
            <v>3</v>
          </cell>
        </row>
        <row r="109">
          <cell r="F109">
            <v>10.99</v>
          </cell>
          <cell r="H109" t="str">
            <v>-</v>
          </cell>
          <cell r="I109">
            <v>10.99</v>
          </cell>
          <cell r="K109" t="str">
            <v>-</v>
          </cell>
          <cell r="L109">
            <v>0</v>
          </cell>
          <cell r="U109" t="str">
            <v>During the past 12 days, how much have you and your household spent of the following items:</v>
          </cell>
          <cell r="V109" t="str">
            <v>[IF IN KIND, ESTIMATE VALUE AND MARK "ESTIMATED BY ENUMERATOR"]</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0</v>
          </cell>
          <cell r="BA109">
            <v>0</v>
          </cell>
          <cell r="BB109">
            <v>0</v>
          </cell>
          <cell r="BC109">
            <v>0</v>
          </cell>
          <cell r="BD109">
            <v>0</v>
          </cell>
          <cell r="BE109">
            <v>0</v>
          </cell>
          <cell r="BF109">
            <v>0</v>
          </cell>
          <cell r="BG109">
            <v>0</v>
          </cell>
          <cell r="BH109">
            <v>0</v>
          </cell>
          <cell r="BI109">
            <v>0</v>
          </cell>
          <cell r="BJ109">
            <v>0</v>
          </cell>
          <cell r="BK109">
            <v>0</v>
          </cell>
          <cell r="BL109">
            <v>0</v>
          </cell>
          <cell r="BM109">
            <v>0</v>
          </cell>
          <cell r="BN109">
            <v>0</v>
          </cell>
          <cell r="BO109">
            <v>0</v>
          </cell>
          <cell r="BP109">
            <v>0</v>
          </cell>
          <cell r="BQ109">
            <v>0</v>
          </cell>
          <cell r="BR109">
            <v>0</v>
          </cell>
          <cell r="BS109">
            <v>0</v>
          </cell>
          <cell r="BT109">
            <v>0</v>
          </cell>
          <cell r="BU109" t="str">
            <v>-</v>
          </cell>
        </row>
        <row r="110">
          <cell r="F110">
            <v>10.050000000000001</v>
          </cell>
          <cell r="H110">
            <v>8.0499999999999989</v>
          </cell>
          <cell r="I110">
            <v>10.050000000000001</v>
          </cell>
          <cell r="K110">
            <v>10.049999999999999</v>
          </cell>
          <cell r="L110">
            <v>0</v>
          </cell>
          <cell r="U110" t="str">
            <v>Clothing and Shoes?</v>
          </cell>
          <cell r="V110" t="str">
            <v/>
          </cell>
          <cell r="W110" t="str">
            <v>Zero</v>
          </cell>
          <cell r="X110" t="str">
            <v>Estimated by Enumerator</v>
          </cell>
          <cell r="Y110" t="str">
            <v>Afghani</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cell r="BB110">
            <v>0</v>
          </cell>
          <cell r="BC110">
            <v>0</v>
          </cell>
          <cell r="BD110">
            <v>0</v>
          </cell>
          <cell r="BE110">
            <v>0</v>
          </cell>
          <cell r="BF110">
            <v>0</v>
          </cell>
          <cell r="BG110">
            <v>0</v>
          </cell>
          <cell r="BH110">
            <v>0</v>
          </cell>
          <cell r="BI110">
            <v>0</v>
          </cell>
          <cell r="BJ110">
            <v>0</v>
          </cell>
          <cell r="BK110">
            <v>0</v>
          </cell>
          <cell r="BL110">
            <v>0</v>
          </cell>
          <cell r="BM110">
            <v>0</v>
          </cell>
          <cell r="BN110">
            <v>0</v>
          </cell>
          <cell r="BO110">
            <v>0</v>
          </cell>
          <cell r="BP110">
            <v>0</v>
          </cell>
          <cell r="BQ110">
            <v>0</v>
          </cell>
          <cell r="BR110">
            <v>0</v>
          </cell>
          <cell r="BS110">
            <v>0</v>
          </cell>
          <cell r="BT110">
            <v>0</v>
          </cell>
          <cell r="BU110">
            <v>3</v>
          </cell>
        </row>
        <row r="111">
          <cell r="F111">
            <v>10.06</v>
          </cell>
          <cell r="H111">
            <v>8.0599999999999987</v>
          </cell>
          <cell r="I111">
            <v>10.06</v>
          </cell>
          <cell r="K111">
            <v>10.059999999999999</v>
          </cell>
          <cell r="L111">
            <v>0</v>
          </cell>
          <cell r="U111" t="str">
            <v>Constructing or Repair of the House?</v>
          </cell>
          <cell r="V111" t="str">
            <v/>
          </cell>
          <cell r="W111" t="str">
            <v>Zero</v>
          </cell>
          <cell r="X111" t="str">
            <v>Estimated by Enumerator</v>
          </cell>
          <cell r="Y111" t="str">
            <v>Afghani</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cell r="BB111">
            <v>0</v>
          </cell>
          <cell r="BC111">
            <v>0</v>
          </cell>
          <cell r="BD111">
            <v>0</v>
          </cell>
          <cell r="BE111">
            <v>0</v>
          </cell>
          <cell r="BF111">
            <v>0</v>
          </cell>
          <cell r="BG111">
            <v>0</v>
          </cell>
          <cell r="BH111">
            <v>0</v>
          </cell>
          <cell r="BI111">
            <v>0</v>
          </cell>
          <cell r="BJ111">
            <v>0</v>
          </cell>
          <cell r="BK111">
            <v>0</v>
          </cell>
          <cell r="BL111">
            <v>0</v>
          </cell>
          <cell r="BM111">
            <v>0</v>
          </cell>
          <cell r="BN111">
            <v>0</v>
          </cell>
          <cell r="BO111">
            <v>0</v>
          </cell>
          <cell r="BP111">
            <v>0</v>
          </cell>
          <cell r="BQ111">
            <v>0</v>
          </cell>
          <cell r="BR111">
            <v>0</v>
          </cell>
          <cell r="BS111">
            <v>0</v>
          </cell>
          <cell r="BT111">
            <v>0</v>
          </cell>
          <cell r="BU111">
            <v>3</v>
          </cell>
        </row>
        <row r="112">
          <cell r="F112">
            <v>10.08</v>
          </cell>
          <cell r="H112">
            <v>8.0699999999999985</v>
          </cell>
          <cell r="I112">
            <v>10.08</v>
          </cell>
          <cell r="K112">
            <v>10.069999999999999</v>
          </cell>
          <cell r="L112">
            <v>0</v>
          </cell>
          <cell r="U112" t="str">
            <v>Medicine &amp; Doctors and Hospital Fees or Other Methods of Medical Treatment?</v>
          </cell>
          <cell r="V112" t="str">
            <v/>
          </cell>
          <cell r="W112" t="str">
            <v>Zero</v>
          </cell>
          <cell r="X112" t="str">
            <v>Estimated by Enumerator</v>
          </cell>
          <cell r="Y112" t="str">
            <v>Afghani</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0</v>
          </cell>
          <cell r="BH112">
            <v>0</v>
          </cell>
          <cell r="BI112">
            <v>0</v>
          </cell>
          <cell r="BJ112">
            <v>0</v>
          </cell>
          <cell r="BK112">
            <v>0</v>
          </cell>
          <cell r="BL112">
            <v>0</v>
          </cell>
          <cell r="BM112">
            <v>0</v>
          </cell>
          <cell r="BN112">
            <v>0</v>
          </cell>
          <cell r="BO112">
            <v>0</v>
          </cell>
          <cell r="BP112">
            <v>0</v>
          </cell>
          <cell r="BQ112">
            <v>0</v>
          </cell>
          <cell r="BR112">
            <v>0</v>
          </cell>
          <cell r="BS112">
            <v>0</v>
          </cell>
          <cell r="BT112">
            <v>0</v>
          </cell>
          <cell r="BU112">
            <v>3</v>
          </cell>
        </row>
        <row r="113">
          <cell r="F113">
            <v>10.09</v>
          </cell>
          <cell r="H113">
            <v>8.0799999999999983</v>
          </cell>
          <cell r="I113">
            <v>10.09</v>
          </cell>
          <cell r="K113">
            <v>10.079999999999998</v>
          </cell>
          <cell r="L113">
            <v>0</v>
          </cell>
          <cell r="U113" t="str">
            <v>Fees for Training or School?</v>
          </cell>
          <cell r="V113" t="str">
            <v/>
          </cell>
          <cell r="W113" t="str">
            <v>Zero</v>
          </cell>
          <cell r="X113" t="str">
            <v>Estimated by Enumerator</v>
          </cell>
          <cell r="Y113" t="str">
            <v>Afghani</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0</v>
          </cell>
          <cell r="BA113">
            <v>0</v>
          </cell>
          <cell r="BB113">
            <v>0</v>
          </cell>
          <cell r="BC113">
            <v>0</v>
          </cell>
          <cell r="BD113">
            <v>0</v>
          </cell>
          <cell r="BE113">
            <v>0</v>
          </cell>
          <cell r="BF113">
            <v>0</v>
          </cell>
          <cell r="BG113">
            <v>0</v>
          </cell>
          <cell r="BH113">
            <v>0</v>
          </cell>
          <cell r="BI113">
            <v>0</v>
          </cell>
          <cell r="BJ113">
            <v>0</v>
          </cell>
          <cell r="BK113">
            <v>0</v>
          </cell>
          <cell r="BL113">
            <v>0</v>
          </cell>
          <cell r="BM113">
            <v>0</v>
          </cell>
          <cell r="BN113">
            <v>0</v>
          </cell>
          <cell r="BO113">
            <v>0</v>
          </cell>
          <cell r="BP113">
            <v>0</v>
          </cell>
          <cell r="BQ113">
            <v>0</v>
          </cell>
          <cell r="BR113">
            <v>0</v>
          </cell>
          <cell r="BS113">
            <v>0</v>
          </cell>
          <cell r="BT113">
            <v>0</v>
          </cell>
          <cell r="BU113">
            <v>3</v>
          </cell>
        </row>
        <row r="114">
          <cell r="F114">
            <v>10.1</v>
          </cell>
          <cell r="H114">
            <v>8.0899999999999981</v>
          </cell>
          <cell r="I114">
            <v>10.1</v>
          </cell>
          <cell r="K114">
            <v>10.089999999999998</v>
          </cell>
          <cell r="L114">
            <v>0</v>
          </cell>
          <cell r="U114" t="str">
            <v>Engagement and Wedding Expenses and Bride Price</v>
          </cell>
          <cell r="V114" t="str">
            <v/>
          </cell>
          <cell r="W114" t="str">
            <v>Zero</v>
          </cell>
          <cell r="X114" t="str">
            <v>Estimated by Enumerator</v>
          </cell>
          <cell r="Y114" t="str">
            <v>Afghani</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0</v>
          </cell>
          <cell r="BA114">
            <v>0</v>
          </cell>
          <cell r="BB114">
            <v>0</v>
          </cell>
          <cell r="BC114">
            <v>0</v>
          </cell>
          <cell r="BD114">
            <v>0</v>
          </cell>
          <cell r="BE114">
            <v>0</v>
          </cell>
          <cell r="BF114">
            <v>0</v>
          </cell>
          <cell r="BG114">
            <v>0</v>
          </cell>
          <cell r="BH114">
            <v>0</v>
          </cell>
          <cell r="BI114">
            <v>0</v>
          </cell>
          <cell r="BJ114">
            <v>0</v>
          </cell>
          <cell r="BK114">
            <v>0</v>
          </cell>
          <cell r="BL114">
            <v>0</v>
          </cell>
          <cell r="BM114">
            <v>0</v>
          </cell>
          <cell r="BN114">
            <v>0</v>
          </cell>
          <cell r="BO114">
            <v>0</v>
          </cell>
          <cell r="BP114">
            <v>0</v>
          </cell>
          <cell r="BQ114">
            <v>0</v>
          </cell>
          <cell r="BR114">
            <v>0</v>
          </cell>
          <cell r="BS114">
            <v>0</v>
          </cell>
          <cell r="BT114">
            <v>0</v>
          </cell>
          <cell r="BU114">
            <v>3</v>
          </cell>
        </row>
        <row r="115">
          <cell r="F115">
            <v>10.11</v>
          </cell>
          <cell r="H115">
            <v>8.0999999999999979</v>
          </cell>
          <cell r="I115">
            <v>10.11</v>
          </cell>
          <cell r="K115">
            <v>10.099999999999998</v>
          </cell>
          <cell r="L115">
            <v>0</v>
          </cell>
          <cell r="U115" t="str">
            <v>Funeral and Related Costs?</v>
          </cell>
          <cell r="V115" t="str">
            <v/>
          </cell>
          <cell r="W115" t="str">
            <v>Zero</v>
          </cell>
          <cell r="X115" t="str">
            <v>Estimated by Enumerator</v>
          </cell>
          <cell r="Y115" t="str">
            <v>Afghani</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U115">
            <v>3</v>
          </cell>
        </row>
        <row r="116">
          <cell r="F116">
            <v>10.119999999999999</v>
          </cell>
          <cell r="H116">
            <v>8.1099999999999977</v>
          </cell>
          <cell r="I116">
            <v>10.119999999999999</v>
          </cell>
          <cell r="K116">
            <v>10.109999999999998</v>
          </cell>
          <cell r="L116">
            <v>0</v>
          </cell>
          <cell r="U116" t="str">
            <v>Hajj Costs?</v>
          </cell>
          <cell r="V116" t="str">
            <v/>
          </cell>
          <cell r="W116" t="str">
            <v>Zero</v>
          </cell>
          <cell r="X116" t="str">
            <v>Estimated by Enumerator</v>
          </cell>
          <cell r="Y116" t="str">
            <v>Afghani</v>
          </cell>
          <cell r="Z116">
            <v>0</v>
          </cell>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AZ116">
            <v>0</v>
          </cell>
          <cell r="BA116">
            <v>0</v>
          </cell>
          <cell r="BB116">
            <v>0</v>
          </cell>
          <cell r="BC116">
            <v>0</v>
          </cell>
          <cell r="BD116">
            <v>0</v>
          </cell>
          <cell r="BE116">
            <v>0</v>
          </cell>
          <cell r="BF116">
            <v>0</v>
          </cell>
          <cell r="BG116">
            <v>0</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U116">
            <v>3</v>
          </cell>
        </row>
        <row r="117">
          <cell r="F117">
            <v>10.130000000000001</v>
          </cell>
          <cell r="H117">
            <v>8.1199999999999974</v>
          </cell>
          <cell r="I117">
            <v>10.130000000000001</v>
          </cell>
          <cell r="K117">
            <v>10.119999999999997</v>
          </cell>
          <cell r="L117">
            <v>0</v>
          </cell>
          <cell r="U117" t="str">
            <v xml:space="preserve">Traditional Festivals (Eid and Nawroz)? </v>
          </cell>
          <cell r="V117" t="str">
            <v/>
          </cell>
          <cell r="W117" t="str">
            <v>Zero</v>
          </cell>
          <cell r="X117" t="str">
            <v>Estimated by Enumerator</v>
          </cell>
          <cell r="Y117" t="str">
            <v>Afghani</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0</v>
          </cell>
          <cell r="BA117">
            <v>0</v>
          </cell>
          <cell r="BB117">
            <v>0</v>
          </cell>
          <cell r="BC117">
            <v>0</v>
          </cell>
          <cell r="BD117">
            <v>0</v>
          </cell>
          <cell r="BE117">
            <v>0</v>
          </cell>
          <cell r="BF117">
            <v>0</v>
          </cell>
          <cell r="BG117">
            <v>0</v>
          </cell>
          <cell r="BH117">
            <v>0</v>
          </cell>
          <cell r="BI117">
            <v>0</v>
          </cell>
          <cell r="BJ117">
            <v>0</v>
          </cell>
          <cell r="BK117">
            <v>0</v>
          </cell>
          <cell r="BL117">
            <v>0</v>
          </cell>
          <cell r="BM117">
            <v>0</v>
          </cell>
          <cell r="BN117">
            <v>0</v>
          </cell>
          <cell r="BO117">
            <v>0</v>
          </cell>
          <cell r="BP117">
            <v>0</v>
          </cell>
          <cell r="BQ117">
            <v>0</v>
          </cell>
          <cell r="BR117">
            <v>0</v>
          </cell>
          <cell r="BS117">
            <v>0</v>
          </cell>
          <cell r="BT117">
            <v>0</v>
          </cell>
          <cell r="BU117">
            <v>3</v>
          </cell>
        </row>
        <row r="118">
          <cell r="F118">
            <v>10.14</v>
          </cell>
          <cell r="H118">
            <v>8.1299999999999972</v>
          </cell>
          <cell r="I118">
            <v>10.14</v>
          </cell>
          <cell r="K118">
            <v>10.129999999999997</v>
          </cell>
          <cell r="L118">
            <v>0</v>
          </cell>
          <cell r="U118" t="str">
            <v>Charity and Relief?</v>
          </cell>
          <cell r="V118" t="str">
            <v/>
          </cell>
          <cell r="W118" t="str">
            <v>Zero</v>
          </cell>
          <cell r="X118" t="str">
            <v>Estimated by Enumerator</v>
          </cell>
          <cell r="Y118" t="str">
            <v>Afghani</v>
          </cell>
          <cell r="Z118">
            <v>0</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0</v>
          </cell>
          <cell r="BA118">
            <v>0</v>
          </cell>
          <cell r="BB118">
            <v>0</v>
          </cell>
          <cell r="BC118">
            <v>0</v>
          </cell>
          <cell r="BD118">
            <v>0</v>
          </cell>
          <cell r="BE118">
            <v>0</v>
          </cell>
          <cell r="BF118">
            <v>0</v>
          </cell>
          <cell r="BG118">
            <v>0</v>
          </cell>
          <cell r="BH118">
            <v>0</v>
          </cell>
          <cell r="BI118">
            <v>0</v>
          </cell>
          <cell r="BJ118">
            <v>0</v>
          </cell>
          <cell r="BK118">
            <v>0</v>
          </cell>
          <cell r="BL118">
            <v>0</v>
          </cell>
          <cell r="BM118">
            <v>0</v>
          </cell>
          <cell r="BN118">
            <v>0</v>
          </cell>
          <cell r="BO118">
            <v>0</v>
          </cell>
          <cell r="BP118">
            <v>0</v>
          </cell>
          <cell r="BQ118">
            <v>0</v>
          </cell>
          <cell r="BR118">
            <v>0</v>
          </cell>
          <cell r="BS118">
            <v>0</v>
          </cell>
          <cell r="BT118">
            <v>0</v>
          </cell>
          <cell r="BU118">
            <v>3</v>
          </cell>
        </row>
        <row r="119">
          <cell r="F119">
            <v>10.5</v>
          </cell>
          <cell r="H119">
            <v>8.139999999999997</v>
          </cell>
          <cell r="I119">
            <v>10.5</v>
          </cell>
          <cell r="K119">
            <v>10.139999999999997</v>
          </cell>
          <cell r="L119">
            <v>0</v>
          </cell>
          <cell r="U119" t="str">
            <v>Zakat?</v>
          </cell>
          <cell r="V119" t="str">
            <v/>
          </cell>
          <cell r="W119" t="str">
            <v>Zero</v>
          </cell>
          <cell r="X119" t="str">
            <v>Estimated by Enumerator</v>
          </cell>
          <cell r="Y119" t="str">
            <v>Afghani</v>
          </cell>
          <cell r="Z119">
            <v>0</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0</v>
          </cell>
          <cell r="BN119">
            <v>0</v>
          </cell>
          <cell r="BO119">
            <v>0</v>
          </cell>
          <cell r="BP119">
            <v>0</v>
          </cell>
          <cell r="BQ119">
            <v>0</v>
          </cell>
          <cell r="BR119">
            <v>0</v>
          </cell>
          <cell r="BS119">
            <v>0</v>
          </cell>
          <cell r="BT119">
            <v>0</v>
          </cell>
          <cell r="BU119">
            <v>3</v>
          </cell>
        </row>
        <row r="120">
          <cell r="F120">
            <v>10.15</v>
          </cell>
          <cell r="H120">
            <v>8.1499999999999968</v>
          </cell>
          <cell r="I120">
            <v>10.15</v>
          </cell>
          <cell r="K120">
            <v>10.149999999999997</v>
          </cell>
          <cell r="L120">
            <v>8.2399999999999949</v>
          </cell>
          <cell r="U120" t="str">
            <v>Do you or hour household own any livestock or chickens?</v>
          </cell>
          <cell r="V120" t="str">
            <v/>
          </cell>
          <cell r="W120" t="str">
            <v>No</v>
          </cell>
          <cell r="X120" t="str">
            <v>Yes</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U120">
            <v>2</v>
          </cell>
        </row>
        <row r="121">
          <cell r="F121">
            <v>10.98</v>
          </cell>
          <cell r="H121" t="str">
            <v>-</v>
          </cell>
          <cell r="I121">
            <v>10.98</v>
          </cell>
          <cell r="K121" t="str">
            <v>-</v>
          </cell>
          <cell r="L121">
            <v>0</v>
          </cell>
          <cell r="U121" t="str">
            <v>How many types of these animals do you have:</v>
          </cell>
          <cell r="V121" t="str">
            <v/>
          </cell>
          <cell r="W121">
            <v>0</v>
          </cell>
          <cell r="X121">
            <v>0</v>
          </cell>
          <cell r="Y121">
            <v>0</v>
          </cell>
          <cell r="Z121">
            <v>0</v>
          </cell>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0</v>
          </cell>
          <cell r="BN121">
            <v>0</v>
          </cell>
          <cell r="BO121">
            <v>0</v>
          </cell>
          <cell r="BP121">
            <v>0</v>
          </cell>
          <cell r="BQ121">
            <v>0</v>
          </cell>
          <cell r="BR121">
            <v>0</v>
          </cell>
          <cell r="BS121">
            <v>0</v>
          </cell>
          <cell r="BT121">
            <v>0</v>
          </cell>
          <cell r="BU121" t="str">
            <v>-</v>
          </cell>
        </row>
        <row r="122">
          <cell r="F122">
            <v>10.61</v>
          </cell>
          <cell r="H122">
            <v>8.1599999999999966</v>
          </cell>
          <cell r="I122">
            <v>10.61</v>
          </cell>
          <cell r="K122">
            <v>10.159999999999997</v>
          </cell>
          <cell r="L122">
            <v>0</v>
          </cell>
          <cell r="U122" t="str">
            <v>Oxen?</v>
          </cell>
          <cell r="V122" t="str">
            <v/>
          </cell>
          <cell r="W122" t="str">
            <v>Zero</v>
          </cell>
          <cell r="X122">
            <v>0</v>
          </cell>
          <cell r="Y122">
            <v>0</v>
          </cell>
          <cell r="Z122">
            <v>0</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U122">
            <v>1</v>
          </cell>
        </row>
        <row r="123">
          <cell r="F123">
            <v>10.16</v>
          </cell>
          <cell r="H123">
            <v>8.1699999999999964</v>
          </cell>
          <cell r="I123">
            <v>10.16</v>
          </cell>
          <cell r="K123">
            <v>10.169999999999996</v>
          </cell>
          <cell r="L123">
            <v>0</v>
          </cell>
          <cell r="U123" t="str">
            <v>Cow?</v>
          </cell>
          <cell r="V123" t="str">
            <v/>
          </cell>
          <cell r="W123" t="str">
            <v>Zero</v>
          </cell>
          <cell r="X123">
            <v>0</v>
          </cell>
          <cell r="Y123">
            <v>0</v>
          </cell>
          <cell r="Z123">
            <v>0</v>
          </cell>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0</v>
          </cell>
          <cell r="BA123">
            <v>0</v>
          </cell>
          <cell r="BB123">
            <v>0</v>
          </cell>
          <cell r="BC123">
            <v>0</v>
          </cell>
          <cell r="BD123">
            <v>0</v>
          </cell>
          <cell r="BE123">
            <v>0</v>
          </cell>
          <cell r="BF123">
            <v>0</v>
          </cell>
          <cell r="BG123">
            <v>0</v>
          </cell>
          <cell r="BH123">
            <v>0</v>
          </cell>
          <cell r="BI123">
            <v>0</v>
          </cell>
          <cell r="BJ123">
            <v>0</v>
          </cell>
          <cell r="BK123">
            <v>0</v>
          </cell>
          <cell r="BL123">
            <v>0</v>
          </cell>
          <cell r="BM123">
            <v>0</v>
          </cell>
          <cell r="BN123">
            <v>0</v>
          </cell>
          <cell r="BO123">
            <v>0</v>
          </cell>
          <cell r="BP123">
            <v>0</v>
          </cell>
          <cell r="BQ123">
            <v>0</v>
          </cell>
          <cell r="BR123">
            <v>0</v>
          </cell>
          <cell r="BS123">
            <v>0</v>
          </cell>
          <cell r="BT123">
            <v>0</v>
          </cell>
          <cell r="BU123">
            <v>1</v>
          </cell>
        </row>
        <row r="124">
          <cell r="F124">
            <v>10.17</v>
          </cell>
          <cell r="H124">
            <v>8.1799999999999962</v>
          </cell>
          <cell r="I124">
            <v>10.17</v>
          </cell>
          <cell r="K124">
            <v>10.179999999999996</v>
          </cell>
          <cell r="L124">
            <v>0</v>
          </cell>
          <cell r="U124" t="str">
            <v>Horse?</v>
          </cell>
          <cell r="V124" t="str">
            <v/>
          </cell>
          <cell r="W124" t="str">
            <v>Zero</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cell r="AT124">
            <v>0</v>
          </cell>
          <cell r="AU124">
            <v>0</v>
          </cell>
          <cell r="AV124">
            <v>0</v>
          </cell>
          <cell r="AW124">
            <v>0</v>
          </cell>
          <cell r="AX124">
            <v>0</v>
          </cell>
          <cell r="AY124">
            <v>0</v>
          </cell>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v>
          </cell>
          <cell r="BO124">
            <v>0</v>
          </cell>
          <cell r="BP124">
            <v>0</v>
          </cell>
          <cell r="BQ124">
            <v>0</v>
          </cell>
          <cell r="BR124">
            <v>0</v>
          </cell>
          <cell r="BS124">
            <v>0</v>
          </cell>
          <cell r="BT124">
            <v>0</v>
          </cell>
          <cell r="BU124">
            <v>1</v>
          </cell>
        </row>
        <row r="125">
          <cell r="F125">
            <v>10.18</v>
          </cell>
          <cell r="H125">
            <v>8.1899999999999959</v>
          </cell>
          <cell r="I125">
            <v>10.18</v>
          </cell>
          <cell r="K125">
            <v>10.189999999999996</v>
          </cell>
          <cell r="L125">
            <v>0</v>
          </cell>
          <cell r="U125" t="str">
            <v>Donkey?</v>
          </cell>
          <cell r="V125" t="str">
            <v/>
          </cell>
          <cell r="W125" t="str">
            <v>Zero</v>
          </cell>
          <cell r="X125">
            <v>0</v>
          </cell>
          <cell r="Y125">
            <v>0</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I125">
            <v>0</v>
          </cell>
          <cell r="BJ125">
            <v>0</v>
          </cell>
          <cell r="BK125">
            <v>0</v>
          </cell>
          <cell r="BL125">
            <v>0</v>
          </cell>
          <cell r="BM125">
            <v>0</v>
          </cell>
          <cell r="BN125">
            <v>0</v>
          </cell>
          <cell r="BO125">
            <v>0</v>
          </cell>
          <cell r="BP125">
            <v>0</v>
          </cell>
          <cell r="BQ125">
            <v>0</v>
          </cell>
          <cell r="BR125">
            <v>0</v>
          </cell>
          <cell r="BS125">
            <v>0</v>
          </cell>
          <cell r="BT125">
            <v>0</v>
          </cell>
          <cell r="BU125">
            <v>1</v>
          </cell>
        </row>
        <row r="126">
          <cell r="F126">
            <v>10.19</v>
          </cell>
          <cell r="H126">
            <v>8.1999999999999957</v>
          </cell>
          <cell r="I126">
            <v>10.19</v>
          </cell>
          <cell r="K126">
            <v>10.199999999999996</v>
          </cell>
          <cell r="L126">
            <v>0</v>
          </cell>
          <cell r="U126" t="str">
            <v>Goat and Kids?</v>
          </cell>
          <cell r="V126" t="str">
            <v/>
          </cell>
          <cell r="W126" t="str">
            <v>Zero</v>
          </cell>
          <cell r="X126">
            <v>0</v>
          </cell>
          <cell r="Y126">
            <v>0</v>
          </cell>
          <cell r="Z126">
            <v>0</v>
          </cell>
          <cell r="AA126">
            <v>0</v>
          </cell>
          <cell r="AB126">
            <v>0</v>
          </cell>
          <cell r="AC126">
            <v>0</v>
          </cell>
          <cell r="AD126">
            <v>0</v>
          </cell>
          <cell r="AE126">
            <v>0</v>
          </cell>
          <cell r="AF126">
            <v>0</v>
          </cell>
          <cell r="AG126">
            <v>0</v>
          </cell>
          <cell r="AH126">
            <v>0</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0</v>
          </cell>
          <cell r="BU126">
            <v>1</v>
          </cell>
        </row>
        <row r="127">
          <cell r="F127">
            <v>10.199999999999999</v>
          </cell>
          <cell r="H127">
            <v>8.2099999999999955</v>
          </cell>
          <cell r="I127">
            <v>10.199999999999999</v>
          </cell>
          <cell r="K127">
            <v>10.209999999999996</v>
          </cell>
          <cell r="L127">
            <v>0</v>
          </cell>
          <cell r="U127" t="str">
            <v>Sheeps and Lambs?</v>
          </cell>
          <cell r="V127" t="str">
            <v/>
          </cell>
          <cell r="W127" t="str">
            <v>Zero</v>
          </cell>
          <cell r="X127">
            <v>0</v>
          </cell>
          <cell r="Y127">
            <v>0</v>
          </cell>
          <cell r="Z127">
            <v>0</v>
          </cell>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0</v>
          </cell>
          <cell r="BA127">
            <v>0</v>
          </cell>
          <cell r="BB127">
            <v>0</v>
          </cell>
          <cell r="BC127">
            <v>0</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U127">
            <v>1</v>
          </cell>
        </row>
        <row r="128">
          <cell r="F128">
            <v>10.210000000000001</v>
          </cell>
          <cell r="H128">
            <v>8.2199999999999953</v>
          </cell>
          <cell r="I128">
            <v>10.210000000000001</v>
          </cell>
          <cell r="K128">
            <v>10.219999999999995</v>
          </cell>
          <cell r="L128">
            <v>0</v>
          </cell>
          <cell r="U128" t="str">
            <v>Chicken and Poultry?</v>
          </cell>
          <cell r="V128" t="str">
            <v/>
          </cell>
          <cell r="W128" t="str">
            <v>Zero</v>
          </cell>
          <cell r="X128">
            <v>0</v>
          </cell>
          <cell r="Y128">
            <v>0</v>
          </cell>
          <cell r="Z128">
            <v>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U128">
            <v>1</v>
          </cell>
        </row>
        <row r="129">
          <cell r="F129" t="str">
            <v>N.199</v>
          </cell>
          <cell r="H129">
            <v>8.2299999999999951</v>
          </cell>
          <cell r="I129" t="str">
            <v>N.199</v>
          </cell>
          <cell r="K129" t="str">
            <v>N/A</v>
          </cell>
          <cell r="L129">
            <v>0</v>
          </cell>
          <cell r="U129" t="str">
            <v>Any Other Animals?</v>
          </cell>
          <cell r="V129" t="str">
            <v>[SPECIFY]</v>
          </cell>
          <cell r="W129" t="str">
            <v>Zero</v>
          </cell>
          <cell r="X129">
            <v>0</v>
          </cell>
          <cell r="Y129">
            <v>0</v>
          </cell>
          <cell r="Z129">
            <v>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0</v>
          </cell>
          <cell r="BA129">
            <v>0</v>
          </cell>
          <cell r="BB129">
            <v>0</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U129">
            <v>1</v>
          </cell>
        </row>
        <row r="130">
          <cell r="F130">
            <v>10.97</v>
          </cell>
          <cell r="H130" t="str">
            <v>-</v>
          </cell>
          <cell r="I130">
            <v>10.97</v>
          </cell>
          <cell r="K130" t="str">
            <v>-</v>
          </cell>
          <cell r="L130">
            <v>0</v>
          </cell>
          <cell r="U130" t="str">
            <v>Do you or your household have these items:</v>
          </cell>
          <cell r="V130" t="str">
            <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U130" t="str">
            <v>-</v>
          </cell>
        </row>
        <row r="131">
          <cell r="F131">
            <v>10.23</v>
          </cell>
          <cell r="H131">
            <v>8.2399999999999949</v>
          </cell>
          <cell r="I131">
            <v>10.23</v>
          </cell>
          <cell r="K131">
            <v>10.229999999999995</v>
          </cell>
          <cell r="L131">
            <v>0</v>
          </cell>
          <cell r="U131" t="str">
            <v>Carpet?</v>
          </cell>
          <cell r="V131" t="str">
            <v/>
          </cell>
          <cell r="W131" t="str">
            <v>No</v>
          </cell>
          <cell r="X131" t="str">
            <v>Yes</v>
          </cell>
          <cell r="Y131">
            <v>0</v>
          </cell>
          <cell r="Z131">
            <v>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0</v>
          </cell>
          <cell r="AW131">
            <v>0</v>
          </cell>
          <cell r="AX131">
            <v>0</v>
          </cell>
          <cell r="AY131">
            <v>0</v>
          </cell>
          <cell r="AZ131">
            <v>0</v>
          </cell>
          <cell r="BA131">
            <v>0</v>
          </cell>
          <cell r="BB131">
            <v>0</v>
          </cell>
          <cell r="BC131">
            <v>0</v>
          </cell>
          <cell r="BD131">
            <v>0</v>
          </cell>
          <cell r="BE131">
            <v>0</v>
          </cell>
          <cell r="BF131">
            <v>0</v>
          </cell>
          <cell r="BG131">
            <v>0</v>
          </cell>
          <cell r="BH131">
            <v>0</v>
          </cell>
          <cell r="BI131">
            <v>0</v>
          </cell>
          <cell r="BJ131">
            <v>0</v>
          </cell>
          <cell r="BK131">
            <v>0</v>
          </cell>
          <cell r="BL131">
            <v>0</v>
          </cell>
          <cell r="BM131">
            <v>0</v>
          </cell>
          <cell r="BN131">
            <v>0</v>
          </cell>
          <cell r="BO131">
            <v>0</v>
          </cell>
          <cell r="BP131">
            <v>0</v>
          </cell>
          <cell r="BQ131">
            <v>0</v>
          </cell>
          <cell r="BR131">
            <v>0</v>
          </cell>
          <cell r="BS131">
            <v>0</v>
          </cell>
          <cell r="BT131">
            <v>0</v>
          </cell>
          <cell r="BU131">
            <v>2</v>
          </cell>
        </row>
        <row r="132">
          <cell r="F132">
            <v>10.24</v>
          </cell>
          <cell r="H132">
            <v>8.2499999999999947</v>
          </cell>
          <cell r="I132">
            <v>10.24</v>
          </cell>
          <cell r="K132">
            <v>10.239999999999995</v>
          </cell>
          <cell r="L132">
            <v>0</v>
          </cell>
          <cell r="U132" t="str">
            <v>Afghan Hand-Made Carpet, Strip Cotton Carpet, Thick Woolen Carpet, or Carpet?</v>
          </cell>
          <cell r="V132" t="str">
            <v/>
          </cell>
          <cell r="W132" t="str">
            <v>No</v>
          </cell>
          <cell r="X132" t="str">
            <v>Yes</v>
          </cell>
          <cell r="Y132">
            <v>0</v>
          </cell>
          <cell r="Z132">
            <v>0</v>
          </cell>
          <cell r="AA132">
            <v>0</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P132">
            <v>0</v>
          </cell>
          <cell r="AQ132">
            <v>0</v>
          </cell>
          <cell r="AR132">
            <v>0</v>
          </cell>
          <cell r="AS132">
            <v>0</v>
          </cell>
          <cell r="AT132">
            <v>0</v>
          </cell>
          <cell r="AU132">
            <v>0</v>
          </cell>
          <cell r="AV132">
            <v>0</v>
          </cell>
          <cell r="AW132">
            <v>0</v>
          </cell>
          <cell r="AX132">
            <v>0</v>
          </cell>
          <cell r="AY132">
            <v>0</v>
          </cell>
          <cell r="AZ132">
            <v>0</v>
          </cell>
          <cell r="BA132">
            <v>0</v>
          </cell>
          <cell r="BB132">
            <v>0</v>
          </cell>
          <cell r="BC132">
            <v>0</v>
          </cell>
          <cell r="BD132">
            <v>0</v>
          </cell>
          <cell r="BE132">
            <v>0</v>
          </cell>
          <cell r="BF132">
            <v>0</v>
          </cell>
          <cell r="BG132">
            <v>0</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U132">
            <v>2</v>
          </cell>
        </row>
        <row r="133">
          <cell r="F133">
            <v>10.25</v>
          </cell>
          <cell r="H133">
            <v>8.2599999999999945</v>
          </cell>
          <cell r="I133">
            <v>10.25</v>
          </cell>
          <cell r="K133">
            <v>10.249999999999995</v>
          </cell>
          <cell r="L133">
            <v>0</v>
          </cell>
          <cell r="U133" t="str">
            <v>Radio?</v>
          </cell>
          <cell r="V133" t="str">
            <v/>
          </cell>
          <cell r="W133" t="str">
            <v>No</v>
          </cell>
          <cell r="X133" t="str">
            <v>Yes</v>
          </cell>
          <cell r="Y133">
            <v>0</v>
          </cell>
          <cell r="Z133">
            <v>0</v>
          </cell>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0</v>
          </cell>
          <cell r="BA133">
            <v>0</v>
          </cell>
          <cell r="BB133">
            <v>0</v>
          </cell>
          <cell r="BC133">
            <v>0</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U133">
            <v>2</v>
          </cell>
        </row>
        <row r="134">
          <cell r="F134">
            <v>10.26</v>
          </cell>
          <cell r="H134">
            <v>8.2699999999999942</v>
          </cell>
          <cell r="I134">
            <v>10.26</v>
          </cell>
          <cell r="K134">
            <v>10.259999999999994</v>
          </cell>
          <cell r="L134">
            <v>0</v>
          </cell>
          <cell r="U134" t="str">
            <v>Mobile Phone?</v>
          </cell>
          <cell r="V134" t="str">
            <v/>
          </cell>
          <cell r="W134" t="str">
            <v>No</v>
          </cell>
          <cell r="X134" t="str">
            <v>Yes</v>
          </cell>
          <cell r="Y134">
            <v>0</v>
          </cell>
          <cell r="Z134">
            <v>0</v>
          </cell>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0</v>
          </cell>
          <cell r="BA134">
            <v>0</v>
          </cell>
          <cell r="BB134">
            <v>0</v>
          </cell>
          <cell r="BC134">
            <v>0</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U134">
            <v>2</v>
          </cell>
        </row>
        <row r="135">
          <cell r="F135">
            <v>10.27</v>
          </cell>
          <cell r="H135">
            <v>8.279999999999994</v>
          </cell>
          <cell r="I135">
            <v>10.27</v>
          </cell>
          <cell r="K135">
            <v>10.269999999999994</v>
          </cell>
          <cell r="L135">
            <v>0</v>
          </cell>
          <cell r="U135" t="str">
            <v>Television?</v>
          </cell>
          <cell r="V135" t="str">
            <v/>
          </cell>
          <cell r="W135" t="str">
            <v>No</v>
          </cell>
          <cell r="X135" t="str">
            <v>Yes</v>
          </cell>
          <cell r="Y135">
            <v>0</v>
          </cell>
          <cell r="Z135">
            <v>0</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P135">
            <v>0</v>
          </cell>
          <cell r="AQ135">
            <v>0</v>
          </cell>
          <cell r="AR135">
            <v>0</v>
          </cell>
          <cell r="AS135">
            <v>0</v>
          </cell>
          <cell r="AT135">
            <v>0</v>
          </cell>
          <cell r="AU135">
            <v>0</v>
          </cell>
          <cell r="AV135">
            <v>0</v>
          </cell>
          <cell r="AW135">
            <v>0</v>
          </cell>
          <cell r="AX135">
            <v>0</v>
          </cell>
          <cell r="AY135">
            <v>0</v>
          </cell>
          <cell r="AZ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U135">
            <v>2</v>
          </cell>
        </row>
        <row r="136">
          <cell r="F136">
            <v>10.64</v>
          </cell>
          <cell r="H136">
            <v>8.2899999999999938</v>
          </cell>
          <cell r="I136">
            <v>10.64</v>
          </cell>
          <cell r="K136">
            <v>10.279999999999994</v>
          </cell>
          <cell r="L136">
            <v>0</v>
          </cell>
          <cell r="U136" t="str">
            <v>Dish or Satellite?</v>
          </cell>
          <cell r="V136" t="str">
            <v/>
          </cell>
          <cell r="W136" t="str">
            <v>No</v>
          </cell>
          <cell r="X136" t="str">
            <v>Yes</v>
          </cell>
          <cell r="Y136">
            <v>0</v>
          </cell>
          <cell r="Z136">
            <v>0</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I136">
            <v>0</v>
          </cell>
          <cell r="BJ136">
            <v>0</v>
          </cell>
          <cell r="BK136">
            <v>0</v>
          </cell>
          <cell r="BL136">
            <v>0</v>
          </cell>
          <cell r="BM136">
            <v>0</v>
          </cell>
          <cell r="BN136">
            <v>0</v>
          </cell>
          <cell r="BO136">
            <v>0</v>
          </cell>
          <cell r="BP136">
            <v>0</v>
          </cell>
          <cell r="BQ136">
            <v>0</v>
          </cell>
          <cell r="BR136">
            <v>0</v>
          </cell>
          <cell r="BS136">
            <v>0</v>
          </cell>
          <cell r="BT136">
            <v>0</v>
          </cell>
          <cell r="BU136">
            <v>2</v>
          </cell>
        </row>
        <row r="137">
          <cell r="F137">
            <v>10.28</v>
          </cell>
          <cell r="H137">
            <v>8.2999999999999936</v>
          </cell>
          <cell r="I137">
            <v>10.28</v>
          </cell>
          <cell r="K137">
            <v>10.289999999999994</v>
          </cell>
          <cell r="L137">
            <v>0</v>
          </cell>
          <cell r="U137" t="str">
            <v>Carpet-Weaving Hoop?</v>
          </cell>
          <cell r="V137" t="str">
            <v/>
          </cell>
          <cell r="W137" t="str">
            <v>No</v>
          </cell>
          <cell r="X137" t="str">
            <v>Yes</v>
          </cell>
          <cell r="Y137">
            <v>0</v>
          </cell>
          <cell r="Z137">
            <v>0</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cell r="AS137">
            <v>0</v>
          </cell>
          <cell r="AT137">
            <v>0</v>
          </cell>
          <cell r="AU137">
            <v>0</v>
          </cell>
          <cell r="AV137">
            <v>0</v>
          </cell>
          <cell r="AW137">
            <v>0</v>
          </cell>
          <cell r="AX137">
            <v>0</v>
          </cell>
          <cell r="AY137">
            <v>0</v>
          </cell>
          <cell r="AZ137">
            <v>0</v>
          </cell>
          <cell r="BA137">
            <v>0</v>
          </cell>
          <cell r="BB137">
            <v>0</v>
          </cell>
          <cell r="BC137">
            <v>0</v>
          </cell>
          <cell r="BD137">
            <v>0</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U137">
            <v>2</v>
          </cell>
        </row>
        <row r="138">
          <cell r="F138">
            <v>10.29</v>
          </cell>
          <cell r="H138">
            <v>8.3099999999999934</v>
          </cell>
          <cell r="I138">
            <v>10.29</v>
          </cell>
          <cell r="K138">
            <v>10.299999999999994</v>
          </cell>
          <cell r="L138">
            <v>0</v>
          </cell>
          <cell r="U138" t="str">
            <v>Wheelbarrow?</v>
          </cell>
          <cell r="V138" t="str">
            <v/>
          </cell>
          <cell r="W138" t="str">
            <v>No</v>
          </cell>
          <cell r="X138" t="str">
            <v>Yes</v>
          </cell>
          <cell r="Y138">
            <v>0</v>
          </cell>
          <cell r="Z138">
            <v>0</v>
          </cell>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0</v>
          </cell>
          <cell r="BA138">
            <v>0</v>
          </cell>
          <cell r="BB138">
            <v>0</v>
          </cell>
          <cell r="BC138">
            <v>0</v>
          </cell>
          <cell r="BD138">
            <v>0</v>
          </cell>
          <cell r="BE138">
            <v>0</v>
          </cell>
          <cell r="BF138">
            <v>0</v>
          </cell>
          <cell r="BG138">
            <v>0</v>
          </cell>
          <cell r="BH138">
            <v>0</v>
          </cell>
          <cell r="BI138">
            <v>0</v>
          </cell>
          <cell r="BJ138">
            <v>0</v>
          </cell>
          <cell r="BK138">
            <v>0</v>
          </cell>
          <cell r="BL138">
            <v>0</v>
          </cell>
          <cell r="BM138">
            <v>0</v>
          </cell>
          <cell r="BN138">
            <v>0</v>
          </cell>
          <cell r="BO138">
            <v>0</v>
          </cell>
          <cell r="BP138">
            <v>0</v>
          </cell>
          <cell r="BQ138">
            <v>0</v>
          </cell>
          <cell r="BR138">
            <v>0</v>
          </cell>
          <cell r="BS138">
            <v>0</v>
          </cell>
          <cell r="BT138">
            <v>0</v>
          </cell>
          <cell r="BU138">
            <v>2</v>
          </cell>
        </row>
        <row r="139">
          <cell r="F139">
            <v>10.3</v>
          </cell>
          <cell r="H139">
            <v>8.3199999999999932</v>
          </cell>
          <cell r="I139">
            <v>10.3</v>
          </cell>
          <cell r="K139">
            <v>10.309999999999993</v>
          </cell>
          <cell r="L139">
            <v>0</v>
          </cell>
          <cell r="U139" t="str">
            <v>Bicycle?</v>
          </cell>
          <cell r="V139" t="str">
            <v/>
          </cell>
          <cell r="W139" t="str">
            <v>No</v>
          </cell>
          <cell r="X139" t="str">
            <v>Yes</v>
          </cell>
          <cell r="Y139">
            <v>0</v>
          </cell>
          <cell r="Z139">
            <v>0</v>
          </cell>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P139">
            <v>0</v>
          </cell>
          <cell r="AQ139">
            <v>0</v>
          </cell>
          <cell r="AR139">
            <v>0</v>
          </cell>
          <cell r="AS139">
            <v>0</v>
          </cell>
          <cell r="AT139">
            <v>0</v>
          </cell>
          <cell r="AU139">
            <v>0</v>
          </cell>
          <cell r="AV139">
            <v>0</v>
          </cell>
          <cell r="AW139">
            <v>0</v>
          </cell>
          <cell r="AX139">
            <v>0</v>
          </cell>
          <cell r="AY139">
            <v>0</v>
          </cell>
          <cell r="AZ139">
            <v>0</v>
          </cell>
          <cell r="BA139">
            <v>0</v>
          </cell>
          <cell r="BB139">
            <v>0</v>
          </cell>
          <cell r="BC139">
            <v>0</v>
          </cell>
          <cell r="BD139">
            <v>0</v>
          </cell>
          <cell r="BE139">
            <v>0</v>
          </cell>
          <cell r="BF139">
            <v>0</v>
          </cell>
          <cell r="BG139">
            <v>0</v>
          </cell>
          <cell r="BH139">
            <v>0</v>
          </cell>
          <cell r="BI139">
            <v>0</v>
          </cell>
          <cell r="BJ139">
            <v>0</v>
          </cell>
          <cell r="BK139">
            <v>0</v>
          </cell>
          <cell r="BL139">
            <v>0</v>
          </cell>
          <cell r="BM139">
            <v>0</v>
          </cell>
          <cell r="BN139">
            <v>0</v>
          </cell>
          <cell r="BO139">
            <v>0</v>
          </cell>
          <cell r="BP139">
            <v>0</v>
          </cell>
          <cell r="BQ139">
            <v>0</v>
          </cell>
          <cell r="BR139">
            <v>0</v>
          </cell>
          <cell r="BS139">
            <v>0</v>
          </cell>
          <cell r="BT139">
            <v>0</v>
          </cell>
          <cell r="BU139">
            <v>2</v>
          </cell>
        </row>
        <row r="140">
          <cell r="F140">
            <v>10.31</v>
          </cell>
          <cell r="H140">
            <v>8.329999999999993</v>
          </cell>
          <cell r="I140">
            <v>10.31</v>
          </cell>
          <cell r="K140">
            <v>10.319999999999993</v>
          </cell>
          <cell r="L140">
            <v>0</v>
          </cell>
          <cell r="U140" t="str">
            <v>Motorcycle or Three-Wheeler?</v>
          </cell>
          <cell r="V140" t="str">
            <v/>
          </cell>
          <cell r="W140" t="str">
            <v>No</v>
          </cell>
          <cell r="X140" t="str">
            <v>Yes</v>
          </cell>
          <cell r="Y140">
            <v>0</v>
          </cell>
          <cell r="Z140">
            <v>0</v>
          </cell>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0</v>
          </cell>
          <cell r="BA140">
            <v>0</v>
          </cell>
          <cell r="BB140">
            <v>0</v>
          </cell>
          <cell r="BC140">
            <v>0</v>
          </cell>
          <cell r="BD140">
            <v>0</v>
          </cell>
          <cell r="BE140">
            <v>0</v>
          </cell>
          <cell r="BF140">
            <v>0</v>
          </cell>
          <cell r="BG140">
            <v>0</v>
          </cell>
          <cell r="BH140">
            <v>0</v>
          </cell>
          <cell r="BI140">
            <v>0</v>
          </cell>
          <cell r="BJ140">
            <v>0</v>
          </cell>
          <cell r="BK140">
            <v>0</v>
          </cell>
          <cell r="BL140">
            <v>0</v>
          </cell>
          <cell r="BM140">
            <v>0</v>
          </cell>
          <cell r="BN140">
            <v>0</v>
          </cell>
          <cell r="BO140">
            <v>0</v>
          </cell>
          <cell r="BP140">
            <v>0</v>
          </cell>
          <cell r="BQ140">
            <v>0</v>
          </cell>
          <cell r="BR140">
            <v>0</v>
          </cell>
          <cell r="BS140">
            <v>0</v>
          </cell>
          <cell r="BT140">
            <v>0</v>
          </cell>
          <cell r="BU140">
            <v>2</v>
          </cell>
        </row>
        <row r="141">
          <cell r="F141">
            <v>10.62</v>
          </cell>
          <cell r="H141">
            <v>8.3399999999999928</v>
          </cell>
          <cell r="I141">
            <v>10.62</v>
          </cell>
          <cell r="K141">
            <v>10.329999999999993</v>
          </cell>
          <cell r="L141">
            <v>0</v>
          </cell>
          <cell r="U141" t="str">
            <v>Waterpump?</v>
          </cell>
          <cell r="V141" t="str">
            <v/>
          </cell>
          <cell r="W141" t="str">
            <v>No</v>
          </cell>
          <cell r="X141" t="str">
            <v>Yes</v>
          </cell>
          <cell r="Y141">
            <v>0</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cell r="AR141">
            <v>0</v>
          </cell>
          <cell r="AS141">
            <v>0</v>
          </cell>
          <cell r="AT141">
            <v>0</v>
          </cell>
          <cell r="AU141">
            <v>0</v>
          </cell>
          <cell r="AV141">
            <v>0</v>
          </cell>
          <cell r="AW141">
            <v>0</v>
          </cell>
          <cell r="AX141">
            <v>0</v>
          </cell>
          <cell r="AY141">
            <v>0</v>
          </cell>
          <cell r="AZ141">
            <v>0</v>
          </cell>
          <cell r="BA141">
            <v>0</v>
          </cell>
          <cell r="BB141">
            <v>0</v>
          </cell>
          <cell r="BC141">
            <v>0</v>
          </cell>
          <cell r="BD141">
            <v>0</v>
          </cell>
          <cell r="BE141">
            <v>0</v>
          </cell>
          <cell r="BF141">
            <v>0</v>
          </cell>
          <cell r="BG141">
            <v>0</v>
          </cell>
          <cell r="BH141">
            <v>0</v>
          </cell>
          <cell r="BI141">
            <v>0</v>
          </cell>
          <cell r="BJ141">
            <v>0</v>
          </cell>
          <cell r="BK141">
            <v>0</v>
          </cell>
          <cell r="BL141">
            <v>0</v>
          </cell>
          <cell r="BM141">
            <v>0</v>
          </cell>
          <cell r="BN141">
            <v>0</v>
          </cell>
          <cell r="BO141">
            <v>0</v>
          </cell>
          <cell r="BP141">
            <v>0</v>
          </cell>
          <cell r="BQ141">
            <v>0</v>
          </cell>
          <cell r="BR141">
            <v>0</v>
          </cell>
          <cell r="BS141">
            <v>0</v>
          </cell>
          <cell r="BT141">
            <v>0</v>
          </cell>
          <cell r="BU141">
            <v>2</v>
          </cell>
        </row>
        <row r="142">
          <cell r="F142">
            <v>10.63</v>
          </cell>
          <cell r="H142">
            <v>8.3499999999999925</v>
          </cell>
          <cell r="I142">
            <v>10.63</v>
          </cell>
          <cell r="K142">
            <v>10.339999999999993</v>
          </cell>
          <cell r="L142">
            <v>0</v>
          </cell>
          <cell r="U142" t="str">
            <v>Tractor?</v>
          </cell>
          <cell r="V142" t="str">
            <v/>
          </cell>
          <cell r="W142" t="str">
            <v>No</v>
          </cell>
          <cell r="X142" t="str">
            <v>Yes</v>
          </cell>
          <cell r="Y142">
            <v>0</v>
          </cell>
          <cell r="Z142">
            <v>0</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cell r="AS142">
            <v>0</v>
          </cell>
          <cell r="AT142">
            <v>0</v>
          </cell>
          <cell r="AU142">
            <v>0</v>
          </cell>
          <cell r="AV142">
            <v>0</v>
          </cell>
          <cell r="AW142">
            <v>0</v>
          </cell>
          <cell r="AX142">
            <v>0</v>
          </cell>
          <cell r="AY142">
            <v>0</v>
          </cell>
          <cell r="AZ142">
            <v>0</v>
          </cell>
          <cell r="BA142">
            <v>0</v>
          </cell>
          <cell r="BB142">
            <v>0</v>
          </cell>
          <cell r="BC142">
            <v>0</v>
          </cell>
          <cell r="BD142">
            <v>0</v>
          </cell>
          <cell r="BE142">
            <v>0</v>
          </cell>
          <cell r="BF142">
            <v>0</v>
          </cell>
          <cell r="BG142">
            <v>0</v>
          </cell>
          <cell r="BH142">
            <v>0</v>
          </cell>
          <cell r="BI142">
            <v>0</v>
          </cell>
          <cell r="BJ142">
            <v>0</v>
          </cell>
          <cell r="BK142">
            <v>0</v>
          </cell>
          <cell r="BL142">
            <v>0</v>
          </cell>
          <cell r="BM142">
            <v>0</v>
          </cell>
          <cell r="BN142">
            <v>0</v>
          </cell>
          <cell r="BO142">
            <v>0</v>
          </cell>
          <cell r="BP142">
            <v>0</v>
          </cell>
          <cell r="BQ142">
            <v>0</v>
          </cell>
          <cell r="BR142">
            <v>0</v>
          </cell>
          <cell r="BS142">
            <v>0</v>
          </cell>
          <cell r="BT142">
            <v>0</v>
          </cell>
          <cell r="BU142">
            <v>2</v>
          </cell>
        </row>
        <row r="143">
          <cell r="F143">
            <v>10.32</v>
          </cell>
          <cell r="H143">
            <v>8.3599999999999923</v>
          </cell>
          <cell r="I143">
            <v>10.32</v>
          </cell>
          <cell r="K143">
            <v>10.349999999999993</v>
          </cell>
          <cell r="L143">
            <v>0</v>
          </cell>
          <cell r="U143" t="str">
            <v>Plow?</v>
          </cell>
          <cell r="V143" t="str">
            <v/>
          </cell>
          <cell r="W143" t="str">
            <v>No</v>
          </cell>
          <cell r="X143" t="str">
            <v>Yes</v>
          </cell>
          <cell r="Y143">
            <v>0</v>
          </cell>
          <cell r="Z143">
            <v>0</v>
          </cell>
          <cell r="AA143">
            <v>0</v>
          </cell>
          <cell r="AB143">
            <v>0</v>
          </cell>
          <cell r="AC143">
            <v>0</v>
          </cell>
          <cell r="AD143">
            <v>0</v>
          </cell>
          <cell r="AE143">
            <v>0</v>
          </cell>
          <cell r="AF143">
            <v>0</v>
          </cell>
          <cell r="AG143">
            <v>0</v>
          </cell>
          <cell r="AH143">
            <v>0</v>
          </cell>
          <cell r="AI143">
            <v>0</v>
          </cell>
          <cell r="AJ143">
            <v>0</v>
          </cell>
          <cell r="AK143">
            <v>0</v>
          </cell>
          <cell r="AL143">
            <v>0</v>
          </cell>
          <cell r="AM143">
            <v>0</v>
          </cell>
          <cell r="AN143">
            <v>0</v>
          </cell>
          <cell r="AO143">
            <v>0</v>
          </cell>
          <cell r="AP143">
            <v>0</v>
          </cell>
          <cell r="AQ143">
            <v>0</v>
          </cell>
          <cell r="AR143">
            <v>0</v>
          </cell>
          <cell r="AS143">
            <v>0</v>
          </cell>
          <cell r="AT143">
            <v>0</v>
          </cell>
          <cell r="AU143">
            <v>0</v>
          </cell>
          <cell r="AV143">
            <v>0</v>
          </cell>
          <cell r="AW143">
            <v>0</v>
          </cell>
          <cell r="AX143">
            <v>0</v>
          </cell>
          <cell r="AY143">
            <v>0</v>
          </cell>
          <cell r="AZ143">
            <v>0</v>
          </cell>
          <cell r="BA143">
            <v>0</v>
          </cell>
          <cell r="BB143">
            <v>0</v>
          </cell>
          <cell r="BC143">
            <v>0</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cell r="BQ143">
            <v>0</v>
          </cell>
          <cell r="BR143">
            <v>0</v>
          </cell>
          <cell r="BS143">
            <v>0</v>
          </cell>
          <cell r="BT143">
            <v>0</v>
          </cell>
          <cell r="BU143">
            <v>2</v>
          </cell>
        </row>
        <row r="144">
          <cell r="F144">
            <v>10.33</v>
          </cell>
          <cell r="H144">
            <v>8.3699999999999921</v>
          </cell>
          <cell r="I144">
            <v>10.33</v>
          </cell>
          <cell r="K144">
            <v>10.359999999999992</v>
          </cell>
          <cell r="L144">
            <v>0</v>
          </cell>
          <cell r="U144" t="str">
            <v>Car?</v>
          </cell>
          <cell r="V144" t="str">
            <v/>
          </cell>
          <cell r="W144" t="str">
            <v>No</v>
          </cell>
          <cell r="X144" t="str">
            <v>Yes</v>
          </cell>
          <cell r="Y144">
            <v>0</v>
          </cell>
          <cell r="Z144">
            <v>0</v>
          </cell>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P144">
            <v>0</v>
          </cell>
          <cell r="AQ144">
            <v>0</v>
          </cell>
          <cell r="AR144">
            <v>0</v>
          </cell>
          <cell r="AS144">
            <v>0</v>
          </cell>
          <cell r="AT144">
            <v>0</v>
          </cell>
          <cell r="AU144">
            <v>0</v>
          </cell>
          <cell r="AV144">
            <v>0</v>
          </cell>
          <cell r="AW144">
            <v>0</v>
          </cell>
          <cell r="AX144">
            <v>0</v>
          </cell>
          <cell r="AY144">
            <v>0</v>
          </cell>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v>
          </cell>
          <cell r="BO144">
            <v>0</v>
          </cell>
          <cell r="BP144">
            <v>0</v>
          </cell>
          <cell r="BQ144">
            <v>0</v>
          </cell>
          <cell r="BR144">
            <v>0</v>
          </cell>
          <cell r="BS144">
            <v>0</v>
          </cell>
          <cell r="BT144">
            <v>0</v>
          </cell>
          <cell r="BU144">
            <v>2</v>
          </cell>
        </row>
        <row r="145">
          <cell r="F145">
            <v>11.07</v>
          </cell>
          <cell r="H145">
            <v>9.01</v>
          </cell>
          <cell r="I145">
            <v>11.07</v>
          </cell>
          <cell r="K145">
            <v>13.01</v>
          </cell>
          <cell r="L145">
            <v>9.0499999999999989</v>
          </cell>
          <cell r="U145" t="str">
            <v>During the past 12 months, did you or your household borrow money or food?</v>
          </cell>
          <cell r="V145" t="str">
            <v/>
          </cell>
          <cell r="W145" t="str">
            <v>No</v>
          </cell>
          <cell r="X145" t="str">
            <v>Yes</v>
          </cell>
          <cell r="Y145">
            <v>0</v>
          </cell>
          <cell r="Z145">
            <v>0</v>
          </cell>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0</v>
          </cell>
          <cell r="BA145">
            <v>0</v>
          </cell>
          <cell r="BB145">
            <v>0</v>
          </cell>
          <cell r="BC145">
            <v>0</v>
          </cell>
          <cell r="BD145">
            <v>0</v>
          </cell>
          <cell r="BE145">
            <v>0</v>
          </cell>
          <cell r="BF145">
            <v>0</v>
          </cell>
          <cell r="BG145">
            <v>0</v>
          </cell>
          <cell r="BH145">
            <v>0</v>
          </cell>
          <cell r="BI145">
            <v>0</v>
          </cell>
          <cell r="BJ145">
            <v>0</v>
          </cell>
          <cell r="BK145">
            <v>0</v>
          </cell>
          <cell r="BL145">
            <v>0</v>
          </cell>
          <cell r="BM145">
            <v>0</v>
          </cell>
          <cell r="BN145">
            <v>0</v>
          </cell>
          <cell r="BO145">
            <v>0</v>
          </cell>
          <cell r="BP145">
            <v>0</v>
          </cell>
          <cell r="BQ145">
            <v>0</v>
          </cell>
          <cell r="BR145">
            <v>0</v>
          </cell>
          <cell r="BS145">
            <v>0</v>
          </cell>
          <cell r="BT145">
            <v>0</v>
          </cell>
          <cell r="BU145">
            <v>2</v>
          </cell>
        </row>
        <row r="146">
          <cell r="F146">
            <v>11.08</v>
          </cell>
          <cell r="H146">
            <v>9.02</v>
          </cell>
          <cell r="I146">
            <v>11.08</v>
          </cell>
          <cell r="K146">
            <v>13.02</v>
          </cell>
          <cell r="L146">
            <v>0</v>
          </cell>
          <cell r="U146" t="str">
            <v>For what purpose did you need the loan?</v>
          </cell>
          <cell r="V146" t="str">
            <v>[MARK ALL MENTIONED]</v>
          </cell>
          <cell r="W146" t="str">
            <v>Repay Other Debt</v>
          </cell>
          <cell r="X146" t="str">
            <v>Purchase of Food</v>
          </cell>
          <cell r="Y146" t="str">
            <v>Medicine</v>
          </cell>
          <cell r="Z146" t="str">
            <v>Treatment</v>
          </cell>
          <cell r="AA146" t="str">
            <v>House Purchase</v>
          </cell>
          <cell r="AB146" t="str">
            <v>House Construction</v>
          </cell>
          <cell r="AC146" t="str">
            <v>Construction (Other than House)</v>
          </cell>
          <cell r="AD146" t="str">
            <v>House Rental</v>
          </cell>
          <cell r="AE146" t="str">
            <v>Irrigation System</v>
          </cell>
          <cell r="AF146" t="str">
            <v>Drinking Water</v>
          </cell>
          <cell r="AG146" t="str">
            <v>Generator / Electricity</v>
          </cell>
          <cell r="AH146" t="str">
            <v>Purchase of Land</v>
          </cell>
          <cell r="AI146" t="str">
            <v>Purchase of Seeds or Agricultural Inputs</v>
          </cell>
          <cell r="AJ146" t="str">
            <v>Purchase of Farm Equipment / Machinery</v>
          </cell>
          <cell r="AK146" t="str">
            <v>Purchase of Livestock</v>
          </cell>
          <cell r="AL146" t="str">
            <v>Purchase of Bicycle</v>
          </cell>
          <cell r="AM146" t="str">
            <v>Purchase of Vehicle</v>
          </cell>
          <cell r="AN146" t="str">
            <v>Purchase of Television</v>
          </cell>
          <cell r="AO146" t="str">
            <v>Purchase of Mobile Phone</v>
          </cell>
          <cell r="AP146" t="str">
            <v>Purchase of Other Household Item</v>
          </cell>
          <cell r="AQ146" t="str">
            <v>Transport expenses</v>
          </cell>
          <cell r="AR146" t="str">
            <v>Education</v>
          </cell>
          <cell r="AS146" t="str">
            <v>Wedding</v>
          </cell>
          <cell r="AT146" t="str">
            <v>Bride price</v>
          </cell>
          <cell r="AU146" t="str">
            <v>Funeral</v>
          </cell>
          <cell r="AV146" t="str">
            <v>Contribution to Village Council</v>
          </cell>
          <cell r="AW146" t="str">
            <v>Contribution to Village Leader</v>
          </cell>
          <cell r="AX146" t="str">
            <v>Contribution to Commander</v>
          </cell>
          <cell r="AY146" t="str">
            <v>Contribution to Other Powerful Person</v>
          </cell>
          <cell r="AZ146" t="str">
            <v>Contribution to Other [SPECIFY]:</v>
          </cell>
          <cell r="BA146" t="str">
            <v>Other:</v>
          </cell>
          <cell r="BB146" t="str">
            <v>Other:</v>
          </cell>
          <cell r="BC146" t="str">
            <v>Other:</v>
          </cell>
          <cell r="BD146">
            <v>0</v>
          </cell>
          <cell r="BE146">
            <v>0</v>
          </cell>
          <cell r="BF146">
            <v>0</v>
          </cell>
          <cell r="BG146">
            <v>0</v>
          </cell>
          <cell r="BH146">
            <v>0</v>
          </cell>
          <cell r="BI146">
            <v>0</v>
          </cell>
          <cell r="BJ146">
            <v>0</v>
          </cell>
          <cell r="BK146">
            <v>0</v>
          </cell>
          <cell r="BL146">
            <v>0</v>
          </cell>
          <cell r="BM146">
            <v>0</v>
          </cell>
          <cell r="BN146">
            <v>0</v>
          </cell>
          <cell r="BO146">
            <v>0</v>
          </cell>
          <cell r="BP146">
            <v>0</v>
          </cell>
          <cell r="BQ146">
            <v>0</v>
          </cell>
          <cell r="BR146">
            <v>0</v>
          </cell>
          <cell r="BS146">
            <v>0</v>
          </cell>
          <cell r="BT146">
            <v>0</v>
          </cell>
          <cell r="BU146">
            <v>33</v>
          </cell>
        </row>
        <row r="147">
          <cell r="F147">
            <v>11.11</v>
          </cell>
          <cell r="H147">
            <v>9.0299999999999994</v>
          </cell>
          <cell r="I147">
            <v>11.11</v>
          </cell>
          <cell r="K147">
            <v>13.049999999999999</v>
          </cell>
          <cell r="L147">
            <v>0</v>
          </cell>
          <cell r="U147" t="str">
            <v>During the past 12 months, in total, how much money have you and your household borrowed?</v>
          </cell>
          <cell r="V147" t="str">
            <v>[IF IN KIND, ESTIMATE VALUE AND MARK "ESTIMATED BY ENUMERATOR"]</v>
          </cell>
          <cell r="W147" t="str">
            <v>Estimated by Enumerator</v>
          </cell>
          <cell r="X147" t="str">
            <v>Afghani</v>
          </cell>
          <cell r="Y147">
            <v>0</v>
          </cell>
          <cell r="Z147">
            <v>0</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P147">
            <v>0</v>
          </cell>
          <cell r="AQ147">
            <v>0</v>
          </cell>
          <cell r="AR147">
            <v>0</v>
          </cell>
          <cell r="AS147">
            <v>0</v>
          </cell>
          <cell r="AT147">
            <v>0</v>
          </cell>
          <cell r="AU147">
            <v>0</v>
          </cell>
          <cell r="AV147">
            <v>0</v>
          </cell>
          <cell r="AW147">
            <v>0</v>
          </cell>
          <cell r="AX147">
            <v>0</v>
          </cell>
          <cell r="AY147">
            <v>0</v>
          </cell>
          <cell r="AZ147">
            <v>0</v>
          </cell>
          <cell r="BA147">
            <v>0</v>
          </cell>
          <cell r="BB147">
            <v>0</v>
          </cell>
          <cell r="BC147">
            <v>0</v>
          </cell>
          <cell r="BD147">
            <v>0</v>
          </cell>
          <cell r="BE147">
            <v>0</v>
          </cell>
          <cell r="BF147">
            <v>0</v>
          </cell>
          <cell r="BG147">
            <v>0</v>
          </cell>
          <cell r="BH147">
            <v>0</v>
          </cell>
          <cell r="BI147">
            <v>0</v>
          </cell>
          <cell r="BJ147">
            <v>0</v>
          </cell>
          <cell r="BK147">
            <v>0</v>
          </cell>
          <cell r="BL147">
            <v>0</v>
          </cell>
          <cell r="BM147">
            <v>0</v>
          </cell>
          <cell r="BN147">
            <v>0</v>
          </cell>
          <cell r="BO147">
            <v>0</v>
          </cell>
          <cell r="BP147">
            <v>0</v>
          </cell>
          <cell r="BQ147">
            <v>0</v>
          </cell>
          <cell r="BR147">
            <v>0</v>
          </cell>
          <cell r="BS147">
            <v>0</v>
          </cell>
          <cell r="BT147">
            <v>0</v>
          </cell>
          <cell r="BU147">
            <v>2</v>
          </cell>
        </row>
        <row r="148">
          <cell r="F148">
            <v>11.16</v>
          </cell>
          <cell r="H148">
            <v>9.0399999999999991</v>
          </cell>
          <cell r="I148">
            <v>11.16</v>
          </cell>
          <cell r="K148">
            <v>13.079999999999998</v>
          </cell>
          <cell r="L148">
            <v>0</v>
          </cell>
          <cell r="U148" t="str">
            <v>Of the loans that you and your household have taken during the past 12 months, how much has been repaid?</v>
          </cell>
          <cell r="V148" t="str">
            <v>[IF IN KIND, ESTIMATE VALUE AND MARK "ESTIMATED BY ENUMERATOR"]</v>
          </cell>
          <cell r="W148" t="str">
            <v>Nothing</v>
          </cell>
          <cell r="X148" t="str">
            <v>Estimated by Enumerator</v>
          </cell>
          <cell r="Y148" t="str">
            <v>Afghani</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cell r="AS148">
            <v>0</v>
          </cell>
          <cell r="AT148">
            <v>0</v>
          </cell>
          <cell r="AU148">
            <v>0</v>
          </cell>
          <cell r="AV148">
            <v>0</v>
          </cell>
          <cell r="AW148">
            <v>0</v>
          </cell>
          <cell r="AX148">
            <v>0</v>
          </cell>
          <cell r="AY148">
            <v>0</v>
          </cell>
          <cell r="AZ148">
            <v>0</v>
          </cell>
          <cell r="BA148">
            <v>0</v>
          </cell>
          <cell r="BB148">
            <v>0</v>
          </cell>
          <cell r="BC148">
            <v>0</v>
          </cell>
          <cell r="BD148">
            <v>0</v>
          </cell>
          <cell r="BE148">
            <v>0</v>
          </cell>
          <cell r="BF148">
            <v>0</v>
          </cell>
          <cell r="BG148">
            <v>0</v>
          </cell>
          <cell r="BH148">
            <v>0</v>
          </cell>
          <cell r="BI148">
            <v>0</v>
          </cell>
          <cell r="BJ148">
            <v>0</v>
          </cell>
          <cell r="BK148">
            <v>0</v>
          </cell>
          <cell r="BL148">
            <v>0</v>
          </cell>
          <cell r="BM148">
            <v>0</v>
          </cell>
          <cell r="BN148">
            <v>0</v>
          </cell>
          <cell r="BO148">
            <v>0</v>
          </cell>
          <cell r="BP148">
            <v>0</v>
          </cell>
          <cell r="BQ148">
            <v>0</v>
          </cell>
          <cell r="BR148">
            <v>0</v>
          </cell>
          <cell r="BS148">
            <v>0</v>
          </cell>
          <cell r="BT148">
            <v>0</v>
          </cell>
          <cell r="BU148">
            <v>3</v>
          </cell>
        </row>
        <row r="149">
          <cell r="F149">
            <v>12.29</v>
          </cell>
          <cell r="H149">
            <v>9.0499999999999989</v>
          </cell>
          <cell r="I149">
            <v>12.29</v>
          </cell>
          <cell r="K149">
            <v>15.01</v>
          </cell>
          <cell r="L149">
            <v>0</v>
          </cell>
          <cell r="U149" t="str">
            <v>Compared to this time last year, do you think that the economic situation of your household has improved, stayed the same, or deteriorated?</v>
          </cell>
          <cell r="V149" t="str">
            <v/>
          </cell>
          <cell r="W149" t="str">
            <v>Improved</v>
          </cell>
          <cell r="X149" t="str">
            <v>Stayed the Same</v>
          </cell>
          <cell r="Y149" t="str">
            <v>Deteriorated</v>
          </cell>
          <cell r="Z149">
            <v>0</v>
          </cell>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P149">
            <v>0</v>
          </cell>
          <cell r="AQ149">
            <v>0</v>
          </cell>
          <cell r="AR149">
            <v>0</v>
          </cell>
          <cell r="AS149">
            <v>0</v>
          </cell>
          <cell r="AT149">
            <v>0</v>
          </cell>
          <cell r="AU149">
            <v>0</v>
          </cell>
          <cell r="AV149">
            <v>0</v>
          </cell>
          <cell r="AW149">
            <v>0</v>
          </cell>
          <cell r="AX149">
            <v>0</v>
          </cell>
          <cell r="AY149">
            <v>0</v>
          </cell>
          <cell r="AZ149">
            <v>0</v>
          </cell>
          <cell r="BA149">
            <v>0</v>
          </cell>
          <cell r="BB149">
            <v>0</v>
          </cell>
          <cell r="BC149">
            <v>0</v>
          </cell>
          <cell r="BD149">
            <v>0</v>
          </cell>
          <cell r="BE149">
            <v>0</v>
          </cell>
          <cell r="BF149">
            <v>0</v>
          </cell>
          <cell r="BG149">
            <v>0</v>
          </cell>
          <cell r="BH149">
            <v>0</v>
          </cell>
          <cell r="BI149">
            <v>0</v>
          </cell>
          <cell r="BJ149">
            <v>0</v>
          </cell>
          <cell r="BK149">
            <v>0</v>
          </cell>
          <cell r="BL149">
            <v>0</v>
          </cell>
          <cell r="BM149">
            <v>0</v>
          </cell>
          <cell r="BN149">
            <v>0</v>
          </cell>
          <cell r="BO149">
            <v>0</v>
          </cell>
          <cell r="BP149">
            <v>0</v>
          </cell>
          <cell r="BQ149">
            <v>0</v>
          </cell>
          <cell r="BR149">
            <v>0</v>
          </cell>
          <cell r="BS149">
            <v>0</v>
          </cell>
          <cell r="BT149">
            <v>0</v>
          </cell>
          <cell r="BU149">
            <v>3</v>
          </cell>
        </row>
        <row r="150">
          <cell r="F150">
            <v>15.23</v>
          </cell>
          <cell r="H150">
            <v>9.0599999999999987</v>
          </cell>
          <cell r="I150">
            <v>15.23</v>
          </cell>
          <cell r="K150">
            <v>15.03</v>
          </cell>
          <cell r="L150">
            <v>0</v>
          </cell>
          <cell r="U150" t="str">
            <v>In your opinion, will the economic welfare of people in this village improve in the next year?</v>
          </cell>
          <cell r="V150" t="str">
            <v/>
          </cell>
          <cell r="W150" t="str">
            <v>No, It Will Not Improve</v>
          </cell>
          <cell r="X150" t="str">
            <v>Yes, It Will Improve</v>
          </cell>
          <cell r="Y150" t="str">
            <v>God Knows</v>
          </cell>
          <cell r="Z150">
            <v>0</v>
          </cell>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cell r="AO150">
            <v>0</v>
          </cell>
          <cell r="AP150">
            <v>0</v>
          </cell>
          <cell r="AQ150">
            <v>0</v>
          </cell>
          <cell r="AR150">
            <v>0</v>
          </cell>
          <cell r="AS150">
            <v>0</v>
          </cell>
          <cell r="AT150">
            <v>0</v>
          </cell>
          <cell r="AU150">
            <v>0</v>
          </cell>
          <cell r="AV150">
            <v>0</v>
          </cell>
          <cell r="AW150">
            <v>0</v>
          </cell>
          <cell r="AX150">
            <v>0</v>
          </cell>
          <cell r="AY150">
            <v>0</v>
          </cell>
          <cell r="AZ150">
            <v>0</v>
          </cell>
          <cell r="BA150">
            <v>0</v>
          </cell>
          <cell r="BB150">
            <v>0</v>
          </cell>
          <cell r="BC150">
            <v>0</v>
          </cell>
          <cell r="BD150">
            <v>0</v>
          </cell>
          <cell r="BE150">
            <v>0</v>
          </cell>
          <cell r="BF150">
            <v>0</v>
          </cell>
          <cell r="BG150">
            <v>0</v>
          </cell>
          <cell r="BH150">
            <v>0</v>
          </cell>
          <cell r="BI150">
            <v>0</v>
          </cell>
          <cell r="BJ150">
            <v>0</v>
          </cell>
          <cell r="BK150">
            <v>0</v>
          </cell>
          <cell r="BL150">
            <v>0</v>
          </cell>
          <cell r="BM150">
            <v>0</v>
          </cell>
          <cell r="BN150">
            <v>0</v>
          </cell>
          <cell r="BO150">
            <v>0</v>
          </cell>
          <cell r="BP150">
            <v>0</v>
          </cell>
          <cell r="BQ150">
            <v>0</v>
          </cell>
          <cell r="BR150">
            <v>0</v>
          </cell>
          <cell r="BS150">
            <v>0</v>
          </cell>
          <cell r="BT150">
            <v>0</v>
          </cell>
          <cell r="BU150">
            <v>3</v>
          </cell>
        </row>
        <row r="151">
          <cell r="F151" t="str">
            <v>N.05</v>
          </cell>
          <cell r="H151">
            <v>9.0699999999999985</v>
          </cell>
          <cell r="I151" t="str">
            <v>N.05</v>
          </cell>
          <cell r="K151" t="str">
            <v>N/A</v>
          </cell>
          <cell r="L151">
            <v>0</v>
          </cell>
          <cell r="U151" t="str">
            <v>Who are the five neediest households in the village not related to your household? Please tell me the name, father's name, age, and occupation of the household head.</v>
          </cell>
          <cell r="V151" t="str">
            <v/>
          </cell>
          <cell r="W151" t="str">
            <v>Name of Head of Household</v>
          </cell>
          <cell r="X151" t="str">
            <v>Father's Name</v>
          </cell>
          <cell r="Y151" t="str">
            <v>Age</v>
          </cell>
          <cell r="Z151" t="str">
            <v>Occupation</v>
          </cell>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P151">
            <v>0</v>
          </cell>
          <cell r="AQ151">
            <v>0</v>
          </cell>
          <cell r="AR151">
            <v>0</v>
          </cell>
          <cell r="AS151">
            <v>0</v>
          </cell>
          <cell r="AT151">
            <v>0</v>
          </cell>
          <cell r="AU151">
            <v>0</v>
          </cell>
          <cell r="AV151">
            <v>0</v>
          </cell>
          <cell r="AW151">
            <v>0</v>
          </cell>
          <cell r="AX151">
            <v>0</v>
          </cell>
          <cell r="AY151">
            <v>0</v>
          </cell>
          <cell r="AZ151">
            <v>0</v>
          </cell>
          <cell r="BA151">
            <v>0</v>
          </cell>
          <cell r="BB151">
            <v>0</v>
          </cell>
          <cell r="BC151">
            <v>0</v>
          </cell>
          <cell r="BD151">
            <v>0</v>
          </cell>
          <cell r="BE151">
            <v>0</v>
          </cell>
          <cell r="BF151">
            <v>0</v>
          </cell>
          <cell r="BG151">
            <v>0</v>
          </cell>
          <cell r="BH151">
            <v>0</v>
          </cell>
          <cell r="BI151">
            <v>0</v>
          </cell>
          <cell r="BJ151">
            <v>0</v>
          </cell>
          <cell r="BK151">
            <v>0</v>
          </cell>
          <cell r="BL151">
            <v>0</v>
          </cell>
          <cell r="BM151">
            <v>0</v>
          </cell>
          <cell r="BN151">
            <v>0</v>
          </cell>
          <cell r="BO151">
            <v>0</v>
          </cell>
          <cell r="BP151">
            <v>0</v>
          </cell>
          <cell r="BQ151">
            <v>0</v>
          </cell>
          <cell r="BR151">
            <v>0</v>
          </cell>
          <cell r="BS151">
            <v>0</v>
          </cell>
          <cell r="BT151">
            <v>0</v>
          </cell>
          <cell r="BU151">
            <v>4</v>
          </cell>
        </row>
        <row r="152">
          <cell r="F152">
            <v>6.13</v>
          </cell>
          <cell r="H152">
            <v>10.01</v>
          </cell>
          <cell r="I152">
            <v>6.13</v>
          </cell>
          <cell r="K152">
            <v>15.04</v>
          </cell>
          <cell r="L152">
            <v>0</v>
          </cell>
          <cell r="U152" t="str">
            <v>In your opinion, in whose benefit do the decision-makers in the village act: their own, people with power, or for all the people in the village?</v>
          </cell>
          <cell r="V152" t="str">
            <v/>
          </cell>
          <cell r="W152" t="str">
            <v>Based on Interests of Themselves</v>
          </cell>
          <cell r="X152" t="str">
            <v>Based on Interests of a Few Powerful People in Village</v>
          </cell>
          <cell r="Y152" t="str">
            <v>Based on Interests of All People in Village</v>
          </cell>
          <cell r="Z152">
            <v>0</v>
          </cell>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P152">
            <v>0</v>
          </cell>
          <cell r="AQ152">
            <v>0</v>
          </cell>
          <cell r="AR152">
            <v>0</v>
          </cell>
          <cell r="AS152">
            <v>0</v>
          </cell>
          <cell r="AT152">
            <v>0</v>
          </cell>
          <cell r="AU152">
            <v>0</v>
          </cell>
          <cell r="AV152">
            <v>0</v>
          </cell>
          <cell r="AW152">
            <v>0</v>
          </cell>
          <cell r="AX152">
            <v>0</v>
          </cell>
          <cell r="AY152">
            <v>0</v>
          </cell>
          <cell r="AZ152">
            <v>0</v>
          </cell>
          <cell r="BA152">
            <v>0</v>
          </cell>
          <cell r="BB152">
            <v>0</v>
          </cell>
          <cell r="BC152">
            <v>0</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U152">
            <v>3</v>
          </cell>
        </row>
        <row r="153">
          <cell r="F153">
            <v>15.55</v>
          </cell>
          <cell r="H153">
            <v>10.02</v>
          </cell>
          <cell r="I153">
            <v>15.55</v>
          </cell>
          <cell r="K153">
            <v>11.049999999999999</v>
          </cell>
          <cell r="L153">
            <v>10.059999999999999</v>
          </cell>
          <cell r="U153" t="str">
            <v>During the past 12 months, have you wanted to change the decision of an influential people in the village of {Name of Council 1}?</v>
          </cell>
          <cell r="V153" t="str">
            <v/>
          </cell>
          <cell r="W153" t="str">
            <v>No</v>
          </cell>
          <cell r="X153" t="str">
            <v>Yes</v>
          </cell>
          <cell r="Y153">
            <v>0</v>
          </cell>
          <cell r="Z153">
            <v>0</v>
          </cell>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P153">
            <v>0</v>
          </cell>
          <cell r="AQ153">
            <v>0</v>
          </cell>
          <cell r="AR153">
            <v>0</v>
          </cell>
          <cell r="AS153">
            <v>0</v>
          </cell>
          <cell r="AT153">
            <v>0</v>
          </cell>
          <cell r="AU153">
            <v>0</v>
          </cell>
          <cell r="AV153">
            <v>0</v>
          </cell>
          <cell r="AW153">
            <v>0</v>
          </cell>
          <cell r="AX153">
            <v>0</v>
          </cell>
          <cell r="AY153">
            <v>0</v>
          </cell>
          <cell r="AZ153">
            <v>0</v>
          </cell>
          <cell r="BA153">
            <v>0</v>
          </cell>
          <cell r="BB153">
            <v>0</v>
          </cell>
          <cell r="BC153">
            <v>0</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0</v>
          </cell>
          <cell r="BU153">
            <v>2</v>
          </cell>
        </row>
        <row r="154">
          <cell r="F154">
            <v>15.56</v>
          </cell>
          <cell r="H154">
            <v>10.029999999999999</v>
          </cell>
          <cell r="I154">
            <v>15.56</v>
          </cell>
          <cell r="K154">
            <v>11.059999999999999</v>
          </cell>
          <cell r="L154">
            <v>0</v>
          </cell>
          <cell r="U154" t="str">
            <v>What did you want to change?</v>
          </cell>
          <cell r="V154" t="str">
            <v>[MARK ALL MENTIONED]</v>
          </cell>
          <cell r="W154" t="str">
            <v>Change in System of Local Security System</v>
          </cell>
          <cell r="X154" t="str">
            <v>Support District or Provincial Government</v>
          </cell>
          <cell r="Y154" t="str">
            <v>Oppose District or Provincial Government</v>
          </cell>
          <cell r="Z154" t="str">
            <v>Change in System of Land Dispute Resolution</v>
          </cell>
          <cell r="AA154" t="str">
            <v>Change in Outcome of Land Dispute</v>
          </cell>
          <cell r="AB154" t="str">
            <v>Change in System of Water Dispute Resolution</v>
          </cell>
          <cell r="AC154" t="str">
            <v>Change in Outcome of Water Dispute</v>
          </cell>
          <cell r="AD154" t="str">
            <v>Change in System of Dispute Resolution (General)</v>
          </cell>
          <cell r="AE154" t="str">
            <v>Change in Outcome of Other Dispute</v>
          </cell>
          <cell r="AF154" t="str">
            <v>Obtain Development Projects for Village</v>
          </cell>
          <cell r="AG154" t="str">
            <v>Change Development Projects Being Implemented in Village</v>
          </cell>
          <cell r="AH154" t="str">
            <v>Change in Management of Development Projects</v>
          </cell>
          <cell r="AI154" t="str">
            <v>Change in Selection of Development Projects</v>
          </cell>
          <cell r="AJ154" t="str">
            <v>Change in Distribution of Aid Materials</v>
          </cell>
          <cell r="AK154" t="str">
            <v>Change in System of Local Governance</v>
          </cell>
          <cell r="AL154" t="str">
            <v>Change in Selection Process for {Arbab / Malik / Qariyadar}</v>
          </cell>
          <cell r="AM154" t="str">
            <v>Change in Selection Process for {Name of Council 1} Head</v>
          </cell>
          <cell r="AN154" t="str">
            <v>Change in Selection Process for {Name of Council 1} Member</v>
          </cell>
          <cell r="AO154" t="str">
            <v>Change in Selection Process for {Name of Council 1} Other Position</v>
          </cell>
          <cell r="AP154" t="str">
            <v>Change in {Arbab / Malik / Qariyadar}</v>
          </cell>
          <cell r="AQ154" t="str">
            <v>Change in {Name of Council 1} Head</v>
          </cell>
          <cell r="AR154" t="str">
            <v>Change in {Name of Council 1} Deputy Head</v>
          </cell>
          <cell r="AS154" t="str">
            <v>Change in {Name of Council 1} Treasurer</v>
          </cell>
          <cell r="AT154" t="str">
            <v>Change in {Name of Council 1} Secretary</v>
          </cell>
          <cell r="AU154" t="str">
            <v>Change in {Name of Council 1} Member</v>
          </cell>
          <cell r="AV154" t="str">
            <v>Mosque Attendance</v>
          </cell>
          <cell r="AW154" t="str">
            <v>Attendance of Children at Mosques / Madrassa</v>
          </cell>
          <cell r="AX154" t="str">
            <v>Change in Underage Marriages</v>
          </cell>
          <cell r="AY154" t="str">
            <v>Allow Girls to go to School</v>
          </cell>
          <cell r="AZ154" t="str">
            <v>Prevent Girls from Going to School</v>
          </cell>
          <cell r="BA154" t="str">
            <v>Increase in Women's Participation in Local Governance</v>
          </cell>
          <cell r="BB154" t="str">
            <v>Decrease in Women's Participation in Local Governance</v>
          </cell>
          <cell r="BC154" t="str">
            <v>Increase in Women's Participation in Management of Development Projects</v>
          </cell>
          <cell r="BD154" t="str">
            <v>Decrease in Women's Participation in Management of Development Projects</v>
          </cell>
          <cell r="BE154" t="str">
            <v>Other:</v>
          </cell>
          <cell r="BF154" t="str">
            <v>Other:</v>
          </cell>
          <cell r="BG154" t="str">
            <v>Other:</v>
          </cell>
          <cell r="BH154">
            <v>0</v>
          </cell>
          <cell r="BI154">
            <v>0</v>
          </cell>
          <cell r="BJ154">
            <v>0</v>
          </cell>
          <cell r="BK154">
            <v>0</v>
          </cell>
          <cell r="BL154">
            <v>0</v>
          </cell>
          <cell r="BM154">
            <v>0</v>
          </cell>
          <cell r="BN154">
            <v>0</v>
          </cell>
          <cell r="BO154">
            <v>0</v>
          </cell>
          <cell r="BP154">
            <v>0</v>
          </cell>
          <cell r="BQ154">
            <v>0</v>
          </cell>
          <cell r="BR154">
            <v>0</v>
          </cell>
          <cell r="BS154">
            <v>0</v>
          </cell>
          <cell r="BT154">
            <v>0</v>
          </cell>
          <cell r="BU154">
            <v>37</v>
          </cell>
        </row>
        <row r="155">
          <cell r="F155">
            <v>15.71</v>
          </cell>
          <cell r="H155">
            <v>10.039999999999999</v>
          </cell>
          <cell r="I155">
            <v>15.71</v>
          </cell>
          <cell r="K155">
            <v>11.069999999999999</v>
          </cell>
          <cell r="L155">
            <v>10.059999999999999</v>
          </cell>
          <cell r="U155" t="str">
            <v>Did you try to change this decision, either by yourself or as part of a group?</v>
          </cell>
          <cell r="V155" t="str">
            <v/>
          </cell>
          <cell r="W155" t="str">
            <v>No</v>
          </cell>
          <cell r="X155" t="str">
            <v>Yes, As Part Of A Group</v>
          </cell>
          <cell r="Y155" t="str">
            <v>Yes, As An Individual</v>
          </cell>
          <cell r="Z155">
            <v>0</v>
          </cell>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0</v>
          </cell>
          <cell r="AW155">
            <v>0</v>
          </cell>
          <cell r="AX155">
            <v>0</v>
          </cell>
          <cell r="AY155">
            <v>0</v>
          </cell>
          <cell r="AZ155">
            <v>0</v>
          </cell>
          <cell r="BA155">
            <v>0</v>
          </cell>
          <cell r="BB155">
            <v>0</v>
          </cell>
          <cell r="BC155">
            <v>0</v>
          </cell>
          <cell r="BD155">
            <v>0</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v>
          </cell>
          <cell r="BU155">
            <v>3</v>
          </cell>
        </row>
        <row r="156">
          <cell r="F156">
            <v>15.57</v>
          </cell>
          <cell r="H156">
            <v>10.049999999999999</v>
          </cell>
          <cell r="I156">
            <v>15.57</v>
          </cell>
          <cell r="K156">
            <v>11.079999999999998</v>
          </cell>
          <cell r="L156">
            <v>0</v>
          </cell>
          <cell r="U156" t="str">
            <v>Were you successful? [IF NO] Why not?</v>
          </cell>
          <cell r="V156" t="str">
            <v>[MARK ALL MENTIONED]</v>
          </cell>
          <cell r="W156" t="str">
            <v>Yes, Was Successful</v>
          </cell>
          <cell r="X156" t="str">
            <v>Lack of Unity or Trust</v>
          </cell>
          <cell r="Y156" t="str">
            <v>Lack of Power and Influence</v>
          </cell>
          <cell r="Z156" t="str">
            <v>Lack of Financial Resources</v>
          </cell>
          <cell r="AA156" t="str">
            <v xml:space="preserve">Poor Relationship with Powerful, Influential and Political People </v>
          </cell>
          <cell r="AB156" t="str">
            <v>Poor Relationship with Political Parties</v>
          </cell>
          <cell r="AC156" t="str">
            <v>Other:</v>
          </cell>
          <cell r="AD156" t="str">
            <v>Other:</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0</v>
          </cell>
          <cell r="AW156">
            <v>0</v>
          </cell>
          <cell r="AX156">
            <v>0</v>
          </cell>
          <cell r="AY156">
            <v>0</v>
          </cell>
          <cell r="AZ156">
            <v>0</v>
          </cell>
          <cell r="BA156">
            <v>0</v>
          </cell>
          <cell r="BB156">
            <v>0</v>
          </cell>
          <cell r="BC156">
            <v>0</v>
          </cell>
          <cell r="BD156">
            <v>0</v>
          </cell>
          <cell r="BE156">
            <v>0</v>
          </cell>
          <cell r="BF156">
            <v>0</v>
          </cell>
          <cell r="BG156">
            <v>0</v>
          </cell>
          <cell r="BH156">
            <v>0</v>
          </cell>
          <cell r="BI156">
            <v>0</v>
          </cell>
          <cell r="BJ156">
            <v>0</v>
          </cell>
          <cell r="BK156">
            <v>0</v>
          </cell>
          <cell r="BL156">
            <v>0</v>
          </cell>
          <cell r="BM156">
            <v>0</v>
          </cell>
          <cell r="BN156">
            <v>0</v>
          </cell>
          <cell r="BO156">
            <v>0</v>
          </cell>
          <cell r="BP156">
            <v>0</v>
          </cell>
          <cell r="BQ156">
            <v>0</v>
          </cell>
          <cell r="BR156">
            <v>0</v>
          </cell>
          <cell r="BS156">
            <v>0</v>
          </cell>
          <cell r="BT156">
            <v>0</v>
          </cell>
          <cell r="BU156">
            <v>8</v>
          </cell>
        </row>
        <row r="157">
          <cell r="F157">
            <v>6.15</v>
          </cell>
          <cell r="H157">
            <v>10.059999999999999</v>
          </cell>
          <cell r="I157">
            <v>6.15</v>
          </cell>
          <cell r="K157">
            <v>12.189999999999996</v>
          </cell>
          <cell r="L157">
            <v>10.08</v>
          </cell>
          <cell r="U157" t="str">
            <v>During the past 12 months, have the village leaders or {name of council 1}  made any decision or action which you disagreed with?</v>
          </cell>
          <cell r="V157" t="str">
            <v/>
          </cell>
          <cell r="W157" t="str">
            <v>No</v>
          </cell>
          <cell r="X157" t="str">
            <v>Yes</v>
          </cell>
          <cell r="Y157">
            <v>0</v>
          </cell>
          <cell r="Z157">
            <v>0</v>
          </cell>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I157">
            <v>0</v>
          </cell>
          <cell r="BJ157">
            <v>0</v>
          </cell>
          <cell r="BK157">
            <v>0</v>
          </cell>
          <cell r="BL157">
            <v>0</v>
          </cell>
          <cell r="BM157">
            <v>0</v>
          </cell>
          <cell r="BN157">
            <v>0</v>
          </cell>
          <cell r="BO157">
            <v>0</v>
          </cell>
          <cell r="BP157">
            <v>0</v>
          </cell>
          <cell r="BQ157">
            <v>0</v>
          </cell>
          <cell r="BR157">
            <v>0</v>
          </cell>
          <cell r="BS157">
            <v>0</v>
          </cell>
          <cell r="BT157">
            <v>0</v>
          </cell>
          <cell r="BU157">
            <v>2</v>
          </cell>
        </row>
        <row r="158">
          <cell r="F158">
            <v>6.16</v>
          </cell>
          <cell r="H158">
            <v>10.069999999999999</v>
          </cell>
          <cell r="I158">
            <v>6.16</v>
          </cell>
          <cell r="K158">
            <v>12.199999999999996</v>
          </cell>
          <cell r="L158">
            <v>0</v>
          </cell>
          <cell r="U158" t="str">
            <v>What decision or action was this?</v>
          </cell>
          <cell r="V158" t="str">
            <v>[MARK ALL MENTIONED]</v>
          </cell>
          <cell r="W158" t="str">
            <v>Marriage-Related Issues (e.g. Forcing People to Marry)</v>
          </cell>
          <cell r="X158" t="str">
            <v>Made a Bad, Unfair, or Wrong Decision in Dispute</v>
          </cell>
          <cell r="Y158" t="str">
            <v>Administered Harsh or Unfair Punishment</v>
          </cell>
          <cell r="Z158" t="str">
            <v>Did Not Provide Development Projects</v>
          </cell>
          <cell r="AA158" t="str">
            <v>Mismanaged Development Projects</v>
          </cell>
          <cell r="AB158" t="str">
            <v>Did Not Follow Desires of Villagers Regarding Selection of Development Projects</v>
          </cell>
          <cell r="AC158" t="str">
            <v>Did Not Follow Desires of Villagers Regarding Management or Implementation of Development Projects</v>
          </cell>
          <cell r="AD158" t="str">
            <v>Stole or Misallocated Money from Development Projects</v>
          </cell>
          <cell r="AE158" t="str">
            <v>Stole or Misallocated Materials from Development Projects</v>
          </cell>
          <cell r="AF158" t="str">
            <v>Stole Land Allocated to Development Projects</v>
          </cell>
          <cell r="AG158" t="str">
            <v>Engaged in Nepotism in Selection of Staff to Work on Development Projects</v>
          </cell>
          <cell r="AH158" t="str">
            <v>Did Things to Attract Threats or Intimidation by Taliban, Anti-Government Elements etc.</v>
          </cell>
          <cell r="AI158" t="str">
            <v>Did Not Protect Community from Conflict, Attacks or Banditry</v>
          </cell>
          <cell r="AJ158" t="str">
            <v>Caused Disagreement within Community</v>
          </cell>
          <cell r="AK158" t="str">
            <v>Caused Disagreement with Other Communities</v>
          </cell>
          <cell r="AL158" t="str">
            <v>Allowed Activity That Is Contrary to Principles of Islam</v>
          </cell>
          <cell r="AM158" t="str">
            <v>Enforced Taliban Laws (Banning Music etc.)</v>
          </cell>
          <cell r="AN158" t="str">
            <v>Allowed Women Too Much Influence in Village Governance</v>
          </cell>
          <cell r="AO158" t="str">
            <v>Allowed Women Too Much Influence in Community Life</v>
          </cell>
          <cell r="AP158" t="str">
            <v>Did Not Allow Women Influence in Village Governance</v>
          </cell>
          <cell r="AQ158" t="str">
            <v>Did Not Allow Women Enough Influence in Community Life</v>
          </cell>
          <cell r="AR158" t="str">
            <v xml:space="preserve">Administered Unfair or Too High Taxes  </v>
          </cell>
          <cell r="AS158" t="str">
            <v>Prevented Boys from Going to School</v>
          </cell>
          <cell r="AT158" t="str">
            <v>Prevented Girls from Going to School</v>
          </cell>
          <cell r="AU158" t="str">
            <v>Allowed Boys to Go to School</v>
          </cell>
          <cell r="AV158" t="str">
            <v>Allowed Girls to Go to School</v>
          </cell>
          <cell r="AW158" t="str">
            <v>Refused Assistance from Foreign Forces</v>
          </cell>
          <cell r="AX158" t="str">
            <v>Supported or Accepted Assistance from Foreign Forces</v>
          </cell>
          <cell r="AY158" t="str">
            <v>Refused Assistance from Afghan Government</v>
          </cell>
          <cell r="AZ158" t="str">
            <v>Supported or Accepted Assistance from Afghan Government</v>
          </cell>
          <cell r="BA158" t="str">
            <v>Assisted or Supported Qumandan / Jang Salar</v>
          </cell>
          <cell r="BB158" t="str">
            <v>Did Not Assist or Support Qumandan / Jang Salar</v>
          </cell>
          <cell r="BC158" t="str">
            <v>Assisted or Supported Taliban or Other Anti-Government Elements</v>
          </cell>
          <cell r="BD158" t="str">
            <v>Did Not Assist or Support Taliban or Other Anti-Government Elements</v>
          </cell>
          <cell r="BE158" t="str">
            <v>Stole or Confiscated Money from Villagers</v>
          </cell>
          <cell r="BF158" t="str">
            <v>Stole or Confiscated Land from Villagers</v>
          </cell>
          <cell r="BG158" t="str">
            <v>Stole or Confiscated Houses from Villagers</v>
          </cell>
          <cell r="BH158" t="str">
            <v>Stole or Confiscated Livestock from Villagers</v>
          </cell>
          <cell r="BI158" t="str">
            <v>Stole or Confiscated Harvest from Villagers</v>
          </cell>
          <cell r="BJ158" t="str">
            <v>Stole or Confiscated Household Goods from Villagers</v>
          </cell>
          <cell r="BK158" t="str">
            <v>Stole or Confiscated Many Things from Villagers</v>
          </cell>
          <cell r="BL158" t="str">
            <v>Stole or Confiscated Other Things from Villagers</v>
          </cell>
          <cell r="BM158" t="str">
            <v>Other:</v>
          </cell>
          <cell r="BN158" t="str">
            <v>Other:</v>
          </cell>
          <cell r="BO158" t="str">
            <v>Other:</v>
          </cell>
          <cell r="BP158">
            <v>0</v>
          </cell>
          <cell r="BQ158">
            <v>0</v>
          </cell>
          <cell r="BR158">
            <v>0</v>
          </cell>
          <cell r="BS158">
            <v>0</v>
          </cell>
          <cell r="BT158">
            <v>0</v>
          </cell>
          <cell r="BU158">
            <v>45</v>
          </cell>
        </row>
        <row r="159">
          <cell r="F159">
            <v>6.21</v>
          </cell>
          <cell r="H159">
            <v>10.079999999999998</v>
          </cell>
          <cell r="I159">
            <v>6.21</v>
          </cell>
          <cell r="K159">
            <v>12.209999999999996</v>
          </cell>
          <cell r="L159">
            <v>0</v>
          </cell>
          <cell r="U159" t="str">
            <v>Considering the work of the village leaders in the past 12 months, how satisfied are you with the work they have done?</v>
          </cell>
          <cell r="V159" t="str">
            <v/>
          </cell>
          <cell r="W159" t="str">
            <v>Very Satisfied</v>
          </cell>
          <cell r="X159" t="str">
            <v>A Little Bit Satisfied</v>
          </cell>
          <cell r="Y159" t="str">
            <v>Neither Satisfied nor Unsatisfied</v>
          </cell>
          <cell r="Z159" t="str">
            <v>A Little Bit Unsatisfied</v>
          </cell>
          <cell r="AA159" t="str">
            <v>Very Unsatisfied</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I159">
            <v>0</v>
          </cell>
          <cell r="BJ159">
            <v>0</v>
          </cell>
          <cell r="BK159">
            <v>0</v>
          </cell>
          <cell r="BL159">
            <v>0</v>
          </cell>
          <cell r="BM159">
            <v>0</v>
          </cell>
          <cell r="BN159">
            <v>0</v>
          </cell>
          <cell r="BO159">
            <v>0</v>
          </cell>
          <cell r="BP159">
            <v>0</v>
          </cell>
          <cell r="BQ159">
            <v>0</v>
          </cell>
          <cell r="BR159">
            <v>0</v>
          </cell>
          <cell r="BS159">
            <v>0</v>
          </cell>
          <cell r="BT159">
            <v>0</v>
          </cell>
          <cell r="BU159">
            <v>5</v>
          </cell>
        </row>
        <row r="160">
          <cell r="F160" t="str">
            <v>N.42</v>
          </cell>
          <cell r="H160">
            <v>10.089999999999998</v>
          </cell>
          <cell r="I160" t="str">
            <v>N.42</v>
          </cell>
          <cell r="K160">
            <v>12.02</v>
          </cell>
          <cell r="L160">
            <v>0</v>
          </cell>
          <cell r="U160" t="str">
            <v>Of the most recent disputes in the village over land, water, or marriage, were they resolved in a fair way in your opinion? [IF YES] Did this happen all of the time or just some of the time?</v>
          </cell>
          <cell r="V160" t="str">
            <v/>
          </cell>
          <cell r="W160" t="str">
            <v>Not Applicable - No Disputes</v>
          </cell>
          <cell r="X160" t="str">
            <v>Not Applicable - No Disputes Were Resolved</v>
          </cell>
          <cell r="Y160" t="str">
            <v>Not Resolved in a Fair Way</v>
          </cell>
          <cell r="Z160" t="str">
            <v>Resolved in a Fair Way Some of the Time</v>
          </cell>
          <cell r="AA160" t="str">
            <v>Resolved in a Fair Way All of the Time</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I160">
            <v>0</v>
          </cell>
          <cell r="BJ160">
            <v>0</v>
          </cell>
          <cell r="BK160">
            <v>0</v>
          </cell>
          <cell r="BL160">
            <v>0</v>
          </cell>
          <cell r="BM160">
            <v>0</v>
          </cell>
          <cell r="BN160">
            <v>0</v>
          </cell>
          <cell r="BO160">
            <v>0</v>
          </cell>
          <cell r="BP160">
            <v>0</v>
          </cell>
          <cell r="BQ160">
            <v>0</v>
          </cell>
          <cell r="BR160">
            <v>0</v>
          </cell>
          <cell r="BS160">
            <v>0</v>
          </cell>
          <cell r="BT160">
            <v>0</v>
          </cell>
          <cell r="BU160">
            <v>5</v>
          </cell>
        </row>
        <row r="161">
          <cell r="F161" t="str">
            <v>N.46</v>
          </cell>
          <cell r="H161">
            <v>10.099999999999998</v>
          </cell>
          <cell r="I161" t="str">
            <v>N.46</v>
          </cell>
          <cell r="K161">
            <v>12.059999999999999</v>
          </cell>
          <cell r="L161">
            <v>0</v>
          </cell>
          <cell r="U161" t="str">
            <v>Of the cases such as theft of livestock in the village that happened recently, are you satisfied with the way in which they were resolved? [IF YES] Were you satisfied with all resolutions or just some?</v>
          </cell>
          <cell r="V161" t="str">
            <v/>
          </cell>
          <cell r="W161" t="str">
            <v>Not Applicable - No Cases</v>
          </cell>
          <cell r="X161" t="str">
            <v>Not Satisfied with Resolutions</v>
          </cell>
          <cell r="Y161" t="str">
            <v>Satisfied with Resolutions Some of the Time</v>
          </cell>
          <cell r="Z161" t="str">
            <v>Satisfied with Resolutions All of the Time</v>
          </cell>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0</v>
          </cell>
          <cell r="AY161">
            <v>0</v>
          </cell>
          <cell r="AZ161">
            <v>0</v>
          </cell>
          <cell r="BA161">
            <v>0</v>
          </cell>
          <cell r="BB161">
            <v>0</v>
          </cell>
          <cell r="BC161">
            <v>0</v>
          </cell>
          <cell r="BD161">
            <v>0</v>
          </cell>
          <cell r="BE161">
            <v>0</v>
          </cell>
          <cell r="BF161">
            <v>0</v>
          </cell>
          <cell r="BG161">
            <v>0</v>
          </cell>
          <cell r="BH161">
            <v>0</v>
          </cell>
          <cell r="BI161">
            <v>0</v>
          </cell>
          <cell r="BJ161">
            <v>0</v>
          </cell>
          <cell r="BK161">
            <v>0</v>
          </cell>
          <cell r="BL161">
            <v>0</v>
          </cell>
          <cell r="BM161">
            <v>0</v>
          </cell>
          <cell r="BN161">
            <v>0</v>
          </cell>
          <cell r="BO161">
            <v>0</v>
          </cell>
          <cell r="BP161">
            <v>0</v>
          </cell>
          <cell r="BQ161">
            <v>0</v>
          </cell>
          <cell r="BR161">
            <v>0</v>
          </cell>
          <cell r="BS161">
            <v>0</v>
          </cell>
          <cell r="BT161">
            <v>0</v>
          </cell>
          <cell r="BU161">
            <v>4</v>
          </cell>
        </row>
        <row r="162">
          <cell r="F162">
            <v>14.99</v>
          </cell>
          <cell r="H162" t="str">
            <v>-</v>
          </cell>
          <cell r="I162">
            <v>14.99</v>
          </cell>
          <cell r="K162" t="str">
            <v>-</v>
          </cell>
          <cell r="L162">
            <v>0</v>
          </cell>
          <cell r="U162" t="str">
            <v>I am going to read a list of responsibilities or duties. In your opinion, which authorities or Influential peole should be responsible for these activities: [1] {malik / arbab / qayridar}; [2] {khan / zamindar / beg / baay}; [3] {mullah / imam / mosque mullah}; [4] commander; [5] {tribal elders / white beards}; [6] {NAME OF COUNCIL 1}; [7] Afghan National Police; [8] District Government; [9] Provincial Government; [10] Central Government; or [11] Someone Else?:</v>
          </cell>
          <cell r="V162" t="str">
            <v/>
          </cell>
          <cell r="W162" t="str">
            <v>Malik / Arbab / Qariyadar</v>
          </cell>
          <cell r="X162" t="str">
            <v>Khan / Zamindar / Beg / Baay</v>
          </cell>
          <cell r="Y162" t="str">
            <v>Mullah / Imam / Mosque Mullah</v>
          </cell>
          <cell r="Z162" t="str">
            <v>Commander</v>
          </cell>
          <cell r="AA162" t="str">
            <v>Tribal Elders / Whitebeards</v>
          </cell>
          <cell r="AB162" t="str">
            <v>{NAME OF COUNCIL 1}</v>
          </cell>
          <cell r="AC162" t="str">
            <v>Police</v>
          </cell>
          <cell r="AD162" t="str">
            <v>District Government</v>
          </cell>
          <cell r="AE162" t="str">
            <v>Provincial Government</v>
          </cell>
          <cell r="AF162" t="str">
            <v>Central Government</v>
          </cell>
          <cell r="AG162" t="str">
            <v>Other:</v>
          </cell>
          <cell r="AH162" t="str">
            <v>Villagers</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0</v>
          </cell>
          <cell r="AY162">
            <v>0</v>
          </cell>
          <cell r="AZ162">
            <v>0</v>
          </cell>
          <cell r="BA162">
            <v>0</v>
          </cell>
          <cell r="BB162">
            <v>0</v>
          </cell>
          <cell r="BC162">
            <v>0</v>
          </cell>
          <cell r="BD162">
            <v>0</v>
          </cell>
          <cell r="BE162">
            <v>0</v>
          </cell>
          <cell r="BF162">
            <v>0</v>
          </cell>
          <cell r="BG162">
            <v>0</v>
          </cell>
          <cell r="BH162">
            <v>0</v>
          </cell>
          <cell r="BI162">
            <v>0</v>
          </cell>
          <cell r="BJ162">
            <v>0</v>
          </cell>
          <cell r="BK162">
            <v>0</v>
          </cell>
          <cell r="BL162">
            <v>0</v>
          </cell>
          <cell r="BM162">
            <v>0</v>
          </cell>
          <cell r="BN162">
            <v>0</v>
          </cell>
          <cell r="BO162">
            <v>0</v>
          </cell>
          <cell r="BP162">
            <v>0</v>
          </cell>
          <cell r="BQ162">
            <v>0</v>
          </cell>
          <cell r="BR162">
            <v>0</v>
          </cell>
          <cell r="BS162">
            <v>0</v>
          </cell>
          <cell r="BT162">
            <v>0</v>
          </cell>
          <cell r="BU162">
            <v>12</v>
          </cell>
        </row>
        <row r="163">
          <cell r="F163">
            <v>14.16</v>
          </cell>
          <cell r="H163">
            <v>10.109999999999998</v>
          </cell>
          <cell r="I163">
            <v>14.16</v>
          </cell>
          <cell r="K163">
            <v>12.01</v>
          </cell>
          <cell r="L163">
            <v>0</v>
          </cell>
          <cell r="U163" t="str">
            <v>Resolving civil disputes which occur between people in the village over marriage issues</v>
          </cell>
          <cell r="V163" t="str">
            <v/>
          </cell>
          <cell r="W163" t="str">
            <v>Malik / Arbab / Qariyadar</v>
          </cell>
          <cell r="X163" t="str">
            <v>Khan / Zamindar / Beg / Baay</v>
          </cell>
          <cell r="Y163" t="str">
            <v>Mullah / Imam / Mosque Mullah</v>
          </cell>
          <cell r="Z163" t="str">
            <v>Commander</v>
          </cell>
          <cell r="AA163" t="str">
            <v>Tribal Elders / Whitebeards</v>
          </cell>
          <cell r="AB163" t="str">
            <v>{NAME OF COUNCIL 1}</v>
          </cell>
          <cell r="AC163" t="str">
            <v>Police</v>
          </cell>
          <cell r="AD163" t="str">
            <v>District Government</v>
          </cell>
          <cell r="AE163" t="str">
            <v>Provincial Government</v>
          </cell>
          <cell r="AF163" t="str">
            <v>Central Government</v>
          </cell>
          <cell r="AG163" t="str">
            <v>Other:</v>
          </cell>
          <cell r="AH163" t="str">
            <v>Villagers</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0</v>
          </cell>
          <cell r="AY163">
            <v>0</v>
          </cell>
          <cell r="AZ163">
            <v>0</v>
          </cell>
          <cell r="BA163">
            <v>0</v>
          </cell>
          <cell r="BB163">
            <v>0</v>
          </cell>
          <cell r="BC163">
            <v>0</v>
          </cell>
          <cell r="BD163">
            <v>0</v>
          </cell>
          <cell r="BE163">
            <v>0</v>
          </cell>
          <cell r="BF163">
            <v>0</v>
          </cell>
          <cell r="BG163">
            <v>0</v>
          </cell>
          <cell r="BH163">
            <v>0</v>
          </cell>
          <cell r="BI163">
            <v>0</v>
          </cell>
          <cell r="BJ163">
            <v>0</v>
          </cell>
          <cell r="BK163">
            <v>0</v>
          </cell>
          <cell r="BL163">
            <v>0</v>
          </cell>
          <cell r="BM163">
            <v>0</v>
          </cell>
          <cell r="BN163">
            <v>0</v>
          </cell>
          <cell r="BO163">
            <v>0</v>
          </cell>
          <cell r="BP163">
            <v>0</v>
          </cell>
          <cell r="BQ163">
            <v>0</v>
          </cell>
          <cell r="BR163">
            <v>0</v>
          </cell>
          <cell r="BS163">
            <v>0</v>
          </cell>
          <cell r="BT163">
            <v>0</v>
          </cell>
          <cell r="BU163">
            <v>12</v>
          </cell>
        </row>
        <row r="164">
          <cell r="F164">
            <v>14.17</v>
          </cell>
          <cell r="H164">
            <v>10.119999999999997</v>
          </cell>
          <cell r="I164">
            <v>14.17</v>
          </cell>
          <cell r="K164" t="str">
            <v>N/A</v>
          </cell>
          <cell r="L164">
            <v>0</v>
          </cell>
          <cell r="U164" t="str">
            <v>Resolving civil disputes which occur between people in the village over land and irrigation</v>
          </cell>
          <cell r="V164" t="str">
            <v/>
          </cell>
          <cell r="W164" t="str">
            <v>Malik / Arbab / Qariyadar</v>
          </cell>
          <cell r="X164" t="str">
            <v>Khan / Zamindar / Beg / Baay</v>
          </cell>
          <cell r="Y164" t="str">
            <v>Mullah / Imam / Mosque Mullah</v>
          </cell>
          <cell r="Z164" t="str">
            <v>Commander</v>
          </cell>
          <cell r="AA164" t="str">
            <v>Tribal Elders / Whitebeards</v>
          </cell>
          <cell r="AB164" t="str">
            <v>{NAME OF COUNCIL 1}</v>
          </cell>
          <cell r="AC164" t="str">
            <v>Police</v>
          </cell>
          <cell r="AD164" t="str">
            <v>District Government</v>
          </cell>
          <cell r="AE164" t="str">
            <v>Provincial Government</v>
          </cell>
          <cell r="AF164" t="str">
            <v>Central Government</v>
          </cell>
          <cell r="AG164" t="str">
            <v>Other:</v>
          </cell>
          <cell r="AH164" t="str">
            <v>Villagers</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0</v>
          </cell>
          <cell r="AY164">
            <v>0</v>
          </cell>
          <cell r="AZ164">
            <v>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v>
          </cell>
          <cell r="BO164">
            <v>0</v>
          </cell>
          <cell r="BP164">
            <v>0</v>
          </cell>
          <cell r="BQ164">
            <v>0</v>
          </cell>
          <cell r="BR164">
            <v>0</v>
          </cell>
          <cell r="BS164">
            <v>0</v>
          </cell>
          <cell r="BT164">
            <v>0</v>
          </cell>
          <cell r="BU164">
            <v>12</v>
          </cell>
        </row>
        <row r="165">
          <cell r="F165">
            <v>14.18</v>
          </cell>
          <cell r="H165">
            <v>10.129999999999997</v>
          </cell>
          <cell r="I165">
            <v>14.18</v>
          </cell>
          <cell r="K165" t="str">
            <v>N/A</v>
          </cell>
          <cell r="L165">
            <v>0</v>
          </cell>
          <cell r="U165" t="str">
            <v>Protecting the village from attack by bandits or other armed groups</v>
          </cell>
          <cell r="V165" t="str">
            <v/>
          </cell>
          <cell r="W165" t="str">
            <v>Malik / Arbab / Qariyadar</v>
          </cell>
          <cell r="X165" t="str">
            <v>Khan / Zamindar / Beg / Baay</v>
          </cell>
          <cell r="Y165" t="str">
            <v>Mullah / Imam / Mosque Mullah</v>
          </cell>
          <cell r="Z165" t="str">
            <v>Commander</v>
          </cell>
          <cell r="AA165" t="str">
            <v>Tribal Elders / Whitebeards</v>
          </cell>
          <cell r="AB165" t="str">
            <v>{NAME OF COUNCIL 1}</v>
          </cell>
          <cell r="AC165" t="str">
            <v>Police</v>
          </cell>
          <cell r="AD165" t="str">
            <v>District Government</v>
          </cell>
          <cell r="AE165" t="str">
            <v>Provincial Government</v>
          </cell>
          <cell r="AF165" t="str">
            <v>Central Government</v>
          </cell>
          <cell r="AG165" t="str">
            <v>Other:</v>
          </cell>
          <cell r="AH165" t="str">
            <v>Villagers</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cell r="AV165">
            <v>0</v>
          </cell>
          <cell r="AW165">
            <v>0</v>
          </cell>
          <cell r="AX165">
            <v>0</v>
          </cell>
          <cell r="AY165">
            <v>0</v>
          </cell>
          <cell r="AZ165">
            <v>0</v>
          </cell>
          <cell r="BA165">
            <v>0</v>
          </cell>
          <cell r="BB165">
            <v>0</v>
          </cell>
          <cell r="BC165">
            <v>0</v>
          </cell>
          <cell r="BD165">
            <v>0</v>
          </cell>
          <cell r="BE165">
            <v>0</v>
          </cell>
          <cell r="BF165">
            <v>0</v>
          </cell>
          <cell r="BG165">
            <v>0</v>
          </cell>
          <cell r="BH165">
            <v>0</v>
          </cell>
          <cell r="BI165">
            <v>0</v>
          </cell>
          <cell r="BJ165">
            <v>0</v>
          </cell>
          <cell r="BK165">
            <v>0</v>
          </cell>
          <cell r="BL165">
            <v>0</v>
          </cell>
          <cell r="BM165">
            <v>0</v>
          </cell>
          <cell r="BN165">
            <v>0</v>
          </cell>
          <cell r="BO165">
            <v>0</v>
          </cell>
          <cell r="BP165">
            <v>0</v>
          </cell>
          <cell r="BQ165">
            <v>0</v>
          </cell>
          <cell r="BR165">
            <v>0</v>
          </cell>
          <cell r="BS165">
            <v>0</v>
          </cell>
          <cell r="BT165">
            <v>0</v>
          </cell>
          <cell r="BU165">
            <v>12</v>
          </cell>
        </row>
        <row r="166">
          <cell r="F166">
            <v>14.19</v>
          </cell>
          <cell r="H166">
            <v>10.139999999999997</v>
          </cell>
          <cell r="I166">
            <v>14.19</v>
          </cell>
          <cell r="K166" t="str">
            <v>N/A</v>
          </cell>
          <cell r="L166">
            <v>0</v>
          </cell>
          <cell r="U166" t="str">
            <v>Selecting and managing projects in the village</v>
          </cell>
          <cell r="V166" t="str">
            <v/>
          </cell>
          <cell r="W166" t="str">
            <v>Malik / Arbab / Qariyadar</v>
          </cell>
          <cell r="X166" t="str">
            <v>Khan / Zamindar / Beg / Baay</v>
          </cell>
          <cell r="Y166" t="str">
            <v>Mullah / Imam / Mosque Mullah</v>
          </cell>
          <cell r="Z166" t="str">
            <v>Commander</v>
          </cell>
          <cell r="AA166" t="str">
            <v>Tribal Elders / Whitebeards</v>
          </cell>
          <cell r="AB166" t="str">
            <v>{NAME OF COUNCIL 1}</v>
          </cell>
          <cell r="AC166" t="str">
            <v>Police</v>
          </cell>
          <cell r="AD166" t="str">
            <v>District Government</v>
          </cell>
          <cell r="AE166" t="str">
            <v>Provincial Government</v>
          </cell>
          <cell r="AF166" t="str">
            <v>Central Government</v>
          </cell>
          <cell r="AG166" t="str">
            <v>Other:</v>
          </cell>
          <cell r="AH166" t="str">
            <v>Villagers</v>
          </cell>
          <cell r="AI166">
            <v>0</v>
          </cell>
          <cell r="AJ166">
            <v>0</v>
          </cell>
          <cell r="AK166">
            <v>0</v>
          </cell>
          <cell r="AL166">
            <v>0</v>
          </cell>
          <cell r="AM166">
            <v>0</v>
          </cell>
          <cell r="AN166">
            <v>0</v>
          </cell>
          <cell r="AO166">
            <v>0</v>
          </cell>
          <cell r="AP166">
            <v>0</v>
          </cell>
          <cell r="AQ166">
            <v>0</v>
          </cell>
          <cell r="AR166">
            <v>0</v>
          </cell>
          <cell r="AS166">
            <v>0</v>
          </cell>
          <cell r="AT166">
            <v>0</v>
          </cell>
          <cell r="AU166">
            <v>0</v>
          </cell>
          <cell r="AV166">
            <v>0</v>
          </cell>
          <cell r="AW166">
            <v>0</v>
          </cell>
          <cell r="AX166">
            <v>0</v>
          </cell>
          <cell r="AY166">
            <v>0</v>
          </cell>
          <cell r="AZ166">
            <v>0</v>
          </cell>
          <cell r="BA166">
            <v>0</v>
          </cell>
          <cell r="BB166">
            <v>0</v>
          </cell>
          <cell r="BC166">
            <v>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cell r="BQ166">
            <v>0</v>
          </cell>
          <cell r="BR166">
            <v>0</v>
          </cell>
          <cell r="BS166">
            <v>0</v>
          </cell>
          <cell r="BT166">
            <v>0</v>
          </cell>
          <cell r="BU166">
            <v>12</v>
          </cell>
        </row>
        <row r="167">
          <cell r="F167">
            <v>14.21</v>
          </cell>
          <cell r="H167">
            <v>10.149999999999997</v>
          </cell>
          <cell r="I167">
            <v>14.21</v>
          </cell>
          <cell r="K167" t="str">
            <v>N/A</v>
          </cell>
          <cell r="L167">
            <v>0</v>
          </cell>
          <cell r="U167" t="str">
            <v>Give information to district, provincial, and central government authorities about the situation in the village</v>
          </cell>
          <cell r="V167" t="str">
            <v/>
          </cell>
          <cell r="W167" t="str">
            <v>Malik / Arbab / Qariyadar</v>
          </cell>
          <cell r="X167" t="str">
            <v>Khan / Zamindar / Beg / Baay</v>
          </cell>
          <cell r="Y167" t="str">
            <v>Mullah / Imam / Mosque Mullah</v>
          </cell>
          <cell r="Z167" t="str">
            <v>Commander</v>
          </cell>
          <cell r="AA167" t="str">
            <v>Tribal Elders / Whitebeards</v>
          </cell>
          <cell r="AB167" t="str">
            <v>{NAME OF COUNCIL 1}</v>
          </cell>
          <cell r="AC167" t="str">
            <v>Police</v>
          </cell>
          <cell r="AD167" t="str">
            <v>District Government</v>
          </cell>
          <cell r="AE167" t="str">
            <v>Provincial Government</v>
          </cell>
          <cell r="AF167" t="str">
            <v>Central Government</v>
          </cell>
          <cell r="AG167" t="str">
            <v>Other:</v>
          </cell>
          <cell r="AH167" t="str">
            <v>Villagers</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12</v>
          </cell>
        </row>
        <row r="168">
          <cell r="F168">
            <v>14.23</v>
          </cell>
          <cell r="H168">
            <v>10.159999999999997</v>
          </cell>
          <cell r="I168">
            <v>14.23</v>
          </cell>
          <cell r="K168" t="str">
            <v>N/A</v>
          </cell>
          <cell r="L168">
            <v>0</v>
          </cell>
          <cell r="U168" t="str">
            <v>Punishing people who commit crimes in the village, such as theft?</v>
          </cell>
          <cell r="V168" t="str">
            <v/>
          </cell>
          <cell r="W168" t="str">
            <v>Malik / Arbab / Qariyadar</v>
          </cell>
          <cell r="X168" t="str">
            <v>Khan / Zamindar / Beg / Baay</v>
          </cell>
          <cell r="Y168" t="str">
            <v>Mullah / Imam / Mosque Mullah</v>
          </cell>
          <cell r="Z168" t="str">
            <v>Commander</v>
          </cell>
          <cell r="AA168" t="str">
            <v>Tribal Elders / Whitebeards</v>
          </cell>
          <cell r="AB168" t="str">
            <v>{NAME OF COUNCIL 1}</v>
          </cell>
          <cell r="AC168" t="str">
            <v>Police</v>
          </cell>
          <cell r="AD168" t="str">
            <v>District Government</v>
          </cell>
          <cell r="AE168" t="str">
            <v>Provincial Government</v>
          </cell>
          <cell r="AF168" t="str">
            <v>Central Government</v>
          </cell>
          <cell r="AG168" t="str">
            <v>Other:</v>
          </cell>
          <cell r="AH168" t="str">
            <v>Villagers</v>
          </cell>
          <cell r="AI168">
            <v>0</v>
          </cell>
          <cell r="AJ168">
            <v>0</v>
          </cell>
          <cell r="AK168">
            <v>0</v>
          </cell>
          <cell r="AL168">
            <v>0</v>
          </cell>
          <cell r="AM168">
            <v>0</v>
          </cell>
          <cell r="AN168">
            <v>0</v>
          </cell>
          <cell r="AO168">
            <v>0</v>
          </cell>
          <cell r="AP168">
            <v>0</v>
          </cell>
          <cell r="AQ168">
            <v>0</v>
          </cell>
          <cell r="AR168">
            <v>0</v>
          </cell>
          <cell r="AS168">
            <v>0</v>
          </cell>
          <cell r="AT168">
            <v>0</v>
          </cell>
          <cell r="AU168">
            <v>0</v>
          </cell>
          <cell r="AV168">
            <v>0</v>
          </cell>
          <cell r="AW168">
            <v>0</v>
          </cell>
          <cell r="AX168">
            <v>0</v>
          </cell>
          <cell r="AY168">
            <v>0</v>
          </cell>
          <cell r="AZ168">
            <v>0</v>
          </cell>
          <cell r="BA168">
            <v>0</v>
          </cell>
          <cell r="BB168">
            <v>0</v>
          </cell>
          <cell r="BC168">
            <v>0</v>
          </cell>
          <cell r="BD168">
            <v>0</v>
          </cell>
          <cell r="BE168">
            <v>0</v>
          </cell>
          <cell r="BF168">
            <v>0</v>
          </cell>
          <cell r="BG168">
            <v>0</v>
          </cell>
          <cell r="BH168">
            <v>0</v>
          </cell>
          <cell r="BI168">
            <v>0</v>
          </cell>
          <cell r="BJ168">
            <v>0</v>
          </cell>
          <cell r="BK168">
            <v>0</v>
          </cell>
          <cell r="BL168">
            <v>0</v>
          </cell>
          <cell r="BM168">
            <v>0</v>
          </cell>
          <cell r="BN168">
            <v>0</v>
          </cell>
          <cell r="BO168">
            <v>0</v>
          </cell>
          <cell r="BP168">
            <v>0</v>
          </cell>
          <cell r="BQ168">
            <v>0</v>
          </cell>
          <cell r="BR168">
            <v>0</v>
          </cell>
          <cell r="BS168">
            <v>0</v>
          </cell>
          <cell r="BT168">
            <v>0</v>
          </cell>
          <cell r="BU168">
            <v>12</v>
          </cell>
        </row>
        <row r="169">
          <cell r="F169">
            <v>15.01</v>
          </cell>
          <cell r="H169">
            <v>10.169999999999996</v>
          </cell>
          <cell r="I169">
            <v>15.01</v>
          </cell>
          <cell r="K169">
            <v>11.01</v>
          </cell>
          <cell r="L169">
            <v>0</v>
          </cell>
          <cell r="U169" t="str">
            <v>Abdullah lives in a village like yours and believes that a civil dispute among people in the village has not been resolved correctly. Who should Abdullah complain to?: [1] Complain to {Arbab / Malik / Qariyadar}, [2] Complain to {NAME OF COUNCIL 1}, [3] Complain to Mullah or Mawlawi, [4] Complain to Whitebeards / Tribal Elders, [5] Complain to NGO, [6] Complain to District Government, [7] Complain to Provincial Government, [8] Complain to Central Government, or [8] Do Nothing?</v>
          </cell>
          <cell r="V169" t="str">
            <v/>
          </cell>
          <cell r="W169" t="str">
            <v>Malik / Arbab / Qariyadar</v>
          </cell>
          <cell r="X169" t="str">
            <v>{Name of Council 1}</v>
          </cell>
          <cell r="Y169" t="str">
            <v>Mullah / Imam / Mawlawi</v>
          </cell>
          <cell r="Z169" t="str">
            <v>Whitebeards / Tribal Elders</v>
          </cell>
          <cell r="AA169" t="str">
            <v>NGO</v>
          </cell>
          <cell r="AB169" t="str">
            <v>District Government</v>
          </cell>
          <cell r="AC169" t="str">
            <v>Provincial Government</v>
          </cell>
          <cell r="AD169" t="str">
            <v>Central Government</v>
          </cell>
          <cell r="AE169" t="str">
            <v>Do Nothing</v>
          </cell>
          <cell r="AF169" t="str">
            <v>Other:</v>
          </cell>
          <cell r="AG169">
            <v>0</v>
          </cell>
          <cell r="AH169">
            <v>0</v>
          </cell>
          <cell r="AI169">
            <v>0</v>
          </cell>
          <cell r="AJ169">
            <v>0</v>
          </cell>
          <cell r="AK169">
            <v>0</v>
          </cell>
          <cell r="AL169">
            <v>0</v>
          </cell>
          <cell r="AM169">
            <v>0</v>
          </cell>
          <cell r="AN169">
            <v>0</v>
          </cell>
          <cell r="AO169">
            <v>0</v>
          </cell>
          <cell r="AP169">
            <v>0</v>
          </cell>
          <cell r="AQ169">
            <v>0</v>
          </cell>
          <cell r="AR169">
            <v>0</v>
          </cell>
          <cell r="AS169">
            <v>0</v>
          </cell>
          <cell r="AT169">
            <v>0</v>
          </cell>
          <cell r="AU169">
            <v>0</v>
          </cell>
          <cell r="AV169">
            <v>0</v>
          </cell>
          <cell r="AW169">
            <v>0</v>
          </cell>
          <cell r="AX169">
            <v>0</v>
          </cell>
          <cell r="AY169">
            <v>0</v>
          </cell>
          <cell r="AZ169">
            <v>0</v>
          </cell>
          <cell r="BA169">
            <v>0</v>
          </cell>
          <cell r="BB169">
            <v>0</v>
          </cell>
          <cell r="BC169">
            <v>0</v>
          </cell>
          <cell r="BD169">
            <v>0</v>
          </cell>
          <cell r="BE169">
            <v>0</v>
          </cell>
          <cell r="BF169">
            <v>0</v>
          </cell>
          <cell r="BG169">
            <v>0</v>
          </cell>
          <cell r="BH169">
            <v>0</v>
          </cell>
          <cell r="BI169">
            <v>0</v>
          </cell>
          <cell r="BJ169">
            <v>0</v>
          </cell>
          <cell r="BK169">
            <v>0</v>
          </cell>
          <cell r="BL169">
            <v>0</v>
          </cell>
          <cell r="BM169">
            <v>0</v>
          </cell>
          <cell r="BN169">
            <v>0</v>
          </cell>
          <cell r="BO169">
            <v>0</v>
          </cell>
          <cell r="BP169">
            <v>0</v>
          </cell>
          <cell r="BQ169">
            <v>0</v>
          </cell>
          <cell r="BR169">
            <v>0</v>
          </cell>
          <cell r="BS169">
            <v>0</v>
          </cell>
          <cell r="BT169">
            <v>0</v>
          </cell>
          <cell r="BU169">
            <v>10</v>
          </cell>
        </row>
        <row r="170">
          <cell r="F170" t="str">
            <v>N.04</v>
          </cell>
          <cell r="H170">
            <v>10.179999999999996</v>
          </cell>
          <cell r="I170" t="str">
            <v>N.04</v>
          </cell>
          <cell r="K170" t="str">
            <v>N/A</v>
          </cell>
          <cell r="L170">
            <v>0</v>
          </cell>
          <cell r="U170" t="str">
            <v>When an important decision has to be made for the village, is it best for the decision to made by village leaders and respected elders or should all villagers be able to participate in the discussion and decision-making process?</v>
          </cell>
          <cell r="V170" t="str">
            <v/>
          </cell>
          <cell r="W170" t="str">
            <v>Village Leaders and White Beards</v>
          </cell>
          <cell r="X170" t="str">
            <v>All Villagers Should Be Able to Participate</v>
          </cell>
          <cell r="Y170">
            <v>0</v>
          </cell>
          <cell r="Z170">
            <v>0</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cell r="AS170">
            <v>0</v>
          </cell>
          <cell r="AT170">
            <v>0</v>
          </cell>
          <cell r="AU170">
            <v>0</v>
          </cell>
          <cell r="AV170">
            <v>0</v>
          </cell>
          <cell r="AW170">
            <v>0</v>
          </cell>
          <cell r="AX170">
            <v>0</v>
          </cell>
          <cell r="AY170">
            <v>0</v>
          </cell>
          <cell r="AZ170">
            <v>0</v>
          </cell>
          <cell r="BA170">
            <v>0</v>
          </cell>
          <cell r="BB170">
            <v>0</v>
          </cell>
          <cell r="BC170">
            <v>0</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0</v>
          </cell>
          <cell r="BU170">
            <v>2</v>
          </cell>
        </row>
        <row r="171">
          <cell r="F171">
            <v>15.06</v>
          </cell>
          <cell r="H171">
            <v>10.189999999999996</v>
          </cell>
          <cell r="I171">
            <v>15.06</v>
          </cell>
          <cell r="K171">
            <v>11.03</v>
          </cell>
          <cell r="L171">
            <v>0</v>
          </cell>
          <cell r="U171" t="str">
            <v>If influential people in the village are asked to distribute food aid. Who do you think that the influential people in the village would be the most likely to select?: (1) The villagers that are the most needy, (2) The villagers that they are most friendly with, (3) The villagers that belong to their tribe or family, or (4) Or the villagers that pay some kind of a bribe or do them a favor?</v>
          </cell>
          <cell r="V171" t="str">
            <v/>
          </cell>
          <cell r="W171" t="str">
            <v>Villagers That Are Most Needy</v>
          </cell>
          <cell r="X171" t="str">
            <v>Villagers That They Are Most Friendly With</v>
          </cell>
          <cell r="Y171" t="str">
            <v>Villagers That Belong To Their Tribe or Family</v>
          </cell>
          <cell r="Z171" t="str">
            <v>Villagers That Pay Bribes or Do Them a Favor</v>
          </cell>
          <cell r="AA171" t="str">
            <v>Other:</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cell r="AS171">
            <v>0</v>
          </cell>
          <cell r="AT171">
            <v>0</v>
          </cell>
          <cell r="AU171">
            <v>0</v>
          </cell>
          <cell r="AV171">
            <v>0</v>
          </cell>
          <cell r="AW171">
            <v>0</v>
          </cell>
          <cell r="AX171">
            <v>0</v>
          </cell>
          <cell r="AY171">
            <v>0</v>
          </cell>
          <cell r="AZ171">
            <v>0</v>
          </cell>
          <cell r="BA171">
            <v>0</v>
          </cell>
          <cell r="BB171">
            <v>0</v>
          </cell>
          <cell r="BC171">
            <v>0</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U171">
            <v>5</v>
          </cell>
        </row>
        <row r="172">
          <cell r="F172">
            <v>6.23</v>
          </cell>
          <cell r="H172">
            <v>10.199999999999996</v>
          </cell>
          <cell r="I172">
            <v>6.23</v>
          </cell>
          <cell r="K172">
            <v>11.109999999999998</v>
          </cell>
          <cell r="L172">
            <v>0</v>
          </cell>
          <cell r="U172" t="str">
            <v>In your opinion, should women serve as full members of {name of council 1} and participate in decision-making for the village,  should there be a separate council for women which only deals with women's affairs, or should they have no council and no role in decision-making?</v>
          </cell>
          <cell r="V172" t="str">
            <v/>
          </cell>
          <cell r="W172" t="str">
            <v>Women should be full members of the village council and participate in making important decisions and rules for the village</v>
          </cell>
          <cell r="X172" t="str">
            <v>There should there be a separate council for women which only considers the affairs of women in the village</v>
          </cell>
          <cell r="Y172" t="str">
            <v>Women should have no council and no role in village decision-making</v>
          </cell>
          <cell r="Z172">
            <v>0</v>
          </cell>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cell r="AS172">
            <v>0</v>
          </cell>
          <cell r="AT172">
            <v>0</v>
          </cell>
          <cell r="AU172">
            <v>0</v>
          </cell>
          <cell r="AV172">
            <v>0</v>
          </cell>
          <cell r="AW172">
            <v>0</v>
          </cell>
          <cell r="AX172">
            <v>0</v>
          </cell>
          <cell r="AY172">
            <v>0</v>
          </cell>
          <cell r="AZ172">
            <v>0</v>
          </cell>
          <cell r="BA172">
            <v>0</v>
          </cell>
          <cell r="BB172">
            <v>0</v>
          </cell>
          <cell r="BC172">
            <v>0</v>
          </cell>
          <cell r="BD172">
            <v>0</v>
          </cell>
          <cell r="BE172">
            <v>0</v>
          </cell>
          <cell r="BF172">
            <v>0</v>
          </cell>
          <cell r="BG172">
            <v>0</v>
          </cell>
          <cell r="BH172">
            <v>0</v>
          </cell>
          <cell r="BI172">
            <v>0</v>
          </cell>
          <cell r="BJ172">
            <v>0</v>
          </cell>
          <cell r="BK172">
            <v>0</v>
          </cell>
          <cell r="BL172">
            <v>0</v>
          </cell>
          <cell r="BM172">
            <v>0</v>
          </cell>
          <cell r="BN172">
            <v>0</v>
          </cell>
          <cell r="BO172">
            <v>0</v>
          </cell>
          <cell r="BP172">
            <v>0</v>
          </cell>
          <cell r="BQ172">
            <v>0</v>
          </cell>
          <cell r="BR172">
            <v>0</v>
          </cell>
          <cell r="BS172">
            <v>0</v>
          </cell>
          <cell r="BT172">
            <v>0</v>
          </cell>
          <cell r="BU172">
            <v>3</v>
          </cell>
        </row>
        <row r="173">
          <cell r="F173">
            <v>88.08</v>
          </cell>
          <cell r="H173">
            <v>10.209999999999996</v>
          </cell>
          <cell r="I173">
            <v>88.08</v>
          </cell>
          <cell r="K173" t="str">
            <v>N/A</v>
          </cell>
          <cell r="L173">
            <v>0</v>
          </cell>
          <cell r="U173" t="str">
            <v>In your opinion, is the participation of women in resolving all disputes correct or not?</v>
          </cell>
          <cell r="V173" t="str">
            <v/>
          </cell>
          <cell r="W173" t="str">
            <v>No, It Is Not Correct for Women To Participate in Dispute Resolution</v>
          </cell>
          <cell r="X173" t="str">
            <v>Yes, It Is Correct for Women To Participate in Dispute Resolution</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cell r="AM173">
            <v>0</v>
          </cell>
          <cell r="AN173">
            <v>0</v>
          </cell>
          <cell r="AO173">
            <v>0</v>
          </cell>
          <cell r="AP173">
            <v>0</v>
          </cell>
          <cell r="AQ173">
            <v>0</v>
          </cell>
          <cell r="AR173">
            <v>0</v>
          </cell>
          <cell r="AS173">
            <v>0</v>
          </cell>
          <cell r="AT173">
            <v>0</v>
          </cell>
          <cell r="AU173">
            <v>0</v>
          </cell>
          <cell r="AV173">
            <v>0</v>
          </cell>
          <cell r="AW173">
            <v>0</v>
          </cell>
          <cell r="AX173">
            <v>0</v>
          </cell>
          <cell r="AY173">
            <v>0</v>
          </cell>
          <cell r="AZ173">
            <v>0</v>
          </cell>
          <cell r="BA173">
            <v>0</v>
          </cell>
          <cell r="BB173">
            <v>0</v>
          </cell>
          <cell r="BC173">
            <v>0</v>
          </cell>
          <cell r="BD173">
            <v>0</v>
          </cell>
          <cell r="BE173">
            <v>0</v>
          </cell>
          <cell r="BF173">
            <v>0</v>
          </cell>
          <cell r="BG173">
            <v>0</v>
          </cell>
          <cell r="BH173">
            <v>0</v>
          </cell>
          <cell r="BI173">
            <v>0</v>
          </cell>
          <cell r="BJ173">
            <v>0</v>
          </cell>
          <cell r="BK173">
            <v>0</v>
          </cell>
          <cell r="BL173">
            <v>0</v>
          </cell>
          <cell r="BM173">
            <v>0</v>
          </cell>
          <cell r="BN173">
            <v>0</v>
          </cell>
          <cell r="BO173">
            <v>0</v>
          </cell>
          <cell r="BP173">
            <v>0</v>
          </cell>
          <cell r="BQ173">
            <v>0</v>
          </cell>
          <cell r="BR173">
            <v>0</v>
          </cell>
          <cell r="BS173">
            <v>0</v>
          </cell>
          <cell r="BT173">
            <v>0</v>
          </cell>
          <cell r="BU173">
            <v>2</v>
          </cell>
        </row>
        <row r="174">
          <cell r="F174">
            <v>88.1</v>
          </cell>
          <cell r="H174">
            <v>10.219999999999995</v>
          </cell>
          <cell r="I174">
            <v>88.1</v>
          </cell>
          <cell r="K174">
            <v>11.129999999999997</v>
          </cell>
          <cell r="L174">
            <v>0</v>
          </cell>
          <cell r="U174" t="str">
            <v>In your opinion, is it correct for women to work for the government and/or NGOs?</v>
          </cell>
          <cell r="V174" t="str">
            <v/>
          </cell>
          <cell r="W174" t="str">
            <v>Agree with Government and NGOs</v>
          </cell>
          <cell r="X174" t="str">
            <v>Agree with Government, Disagree with NGOs</v>
          </cell>
          <cell r="Y174" t="str">
            <v>Disagree with Government, Agree with NGOs</v>
          </cell>
          <cell r="Z174" t="str">
            <v>Disagree with Both Government and NGOs</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v>
          </cell>
          <cell r="BU174">
            <v>4</v>
          </cell>
        </row>
        <row r="175">
          <cell r="F175" t="str">
            <v>N.66</v>
          </cell>
          <cell r="H175">
            <v>10.229999999999995</v>
          </cell>
          <cell r="I175" t="str">
            <v>N.66</v>
          </cell>
          <cell r="K175">
            <v>0</v>
          </cell>
          <cell r="L175">
            <v>0</v>
          </cell>
          <cell r="U175" t="str">
            <v>In your opinion, until what class should boys study?</v>
          </cell>
          <cell r="V175" t="str">
            <v/>
          </cell>
          <cell r="W175" t="str">
            <v>Boys Should Not Study At All</v>
          </cell>
          <cell r="X175" t="str">
            <v>Class 1</v>
          </cell>
          <cell r="Y175" t="str">
            <v>Class 2</v>
          </cell>
          <cell r="Z175" t="str">
            <v>Class 3</v>
          </cell>
          <cell r="AA175" t="str">
            <v>Class 4</v>
          </cell>
          <cell r="AB175" t="str">
            <v>Class 5</v>
          </cell>
          <cell r="AC175" t="str">
            <v>Class 6</v>
          </cell>
          <cell r="AD175" t="str">
            <v>Class 7</v>
          </cell>
          <cell r="AE175" t="str">
            <v>Class 8</v>
          </cell>
          <cell r="AF175" t="str">
            <v>Class 9</v>
          </cell>
          <cell r="AG175" t="str">
            <v>Class 10</v>
          </cell>
          <cell r="AH175" t="str">
            <v>Class 11</v>
          </cell>
          <cell r="AI175" t="str">
            <v>Class 12</v>
          </cell>
          <cell r="AJ175" t="str">
            <v>Professional Institute (Class 14)</v>
          </cell>
          <cell r="AK175" t="str">
            <v>University</v>
          </cell>
          <cell r="AL175" t="str">
            <v>Other:</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v>
          </cell>
          <cell r="BU175">
            <v>16</v>
          </cell>
        </row>
        <row r="176">
          <cell r="F176">
            <v>15.26</v>
          </cell>
          <cell r="H176">
            <v>10.239999999999995</v>
          </cell>
          <cell r="I176">
            <v>15.26</v>
          </cell>
          <cell r="K176">
            <v>11.139999999999997</v>
          </cell>
          <cell r="L176">
            <v>0</v>
          </cell>
          <cell r="U176" t="str">
            <v>In your opinion, is it correct for girls to go to school? [IF YES] Until what class girls should study?</v>
          </cell>
          <cell r="V176" t="str">
            <v/>
          </cell>
          <cell r="W176" t="str">
            <v>Girls Should Not Study At All</v>
          </cell>
          <cell r="X176" t="str">
            <v>Class 1</v>
          </cell>
          <cell r="Y176" t="str">
            <v>Class 2</v>
          </cell>
          <cell r="Z176" t="str">
            <v>Class 3</v>
          </cell>
          <cell r="AA176" t="str">
            <v>Class 4</v>
          </cell>
          <cell r="AB176" t="str">
            <v>Class 5</v>
          </cell>
          <cell r="AC176" t="str">
            <v>Class 6</v>
          </cell>
          <cell r="AD176" t="str">
            <v>Class 7</v>
          </cell>
          <cell r="AE176" t="str">
            <v>Class 8</v>
          </cell>
          <cell r="AF176" t="str">
            <v>Class 9</v>
          </cell>
          <cell r="AG176" t="str">
            <v>Class 10</v>
          </cell>
          <cell r="AH176" t="str">
            <v>Class 11</v>
          </cell>
          <cell r="AI176" t="str">
            <v>Class 12</v>
          </cell>
          <cell r="AJ176" t="str">
            <v>Professional Institute (Class 14)</v>
          </cell>
          <cell r="AK176" t="str">
            <v>University</v>
          </cell>
          <cell r="AL176" t="str">
            <v>Other:</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cell r="BF176">
            <v>0</v>
          </cell>
          <cell r="BG176">
            <v>0</v>
          </cell>
          <cell r="BH176">
            <v>0</v>
          </cell>
          <cell r="BI176">
            <v>0</v>
          </cell>
          <cell r="BJ176">
            <v>0</v>
          </cell>
          <cell r="BK176">
            <v>0</v>
          </cell>
          <cell r="BL176">
            <v>0</v>
          </cell>
          <cell r="BM176">
            <v>0</v>
          </cell>
          <cell r="BN176">
            <v>0</v>
          </cell>
          <cell r="BO176">
            <v>0</v>
          </cell>
          <cell r="BP176">
            <v>0</v>
          </cell>
          <cell r="BQ176">
            <v>0</v>
          </cell>
          <cell r="BR176">
            <v>0</v>
          </cell>
          <cell r="BS176">
            <v>0</v>
          </cell>
          <cell r="BT176">
            <v>0</v>
          </cell>
          <cell r="BU176">
            <v>16</v>
          </cell>
        </row>
        <row r="177">
          <cell r="F177">
            <v>14.98</v>
          </cell>
          <cell r="H177" t="str">
            <v>-</v>
          </cell>
          <cell r="I177">
            <v>14.98</v>
          </cell>
          <cell r="K177" t="str">
            <v>-</v>
          </cell>
          <cell r="L177">
            <v>0</v>
          </cell>
          <cell r="U177" t="str">
            <v>In your view, do the people mentioned here work for the benefit of all the people, for the benefit of some, or only for their own benefit?</v>
          </cell>
          <cell r="V177" t="str">
            <v/>
          </cell>
          <cell r="W177" t="str">
            <v>For The Benefit of All People</v>
          </cell>
          <cell r="X177" t="str">
            <v>For The Benefit of Some of the People</v>
          </cell>
          <cell r="Y177" t="str">
            <v>For Their Own Benefit</v>
          </cell>
          <cell r="Z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cell r="BF177">
            <v>0</v>
          </cell>
          <cell r="BG177">
            <v>0</v>
          </cell>
          <cell r="BH177">
            <v>0</v>
          </cell>
          <cell r="BI177">
            <v>0</v>
          </cell>
          <cell r="BJ177">
            <v>0</v>
          </cell>
          <cell r="BK177">
            <v>0</v>
          </cell>
          <cell r="BL177">
            <v>0</v>
          </cell>
          <cell r="BM177">
            <v>0</v>
          </cell>
          <cell r="BN177">
            <v>0</v>
          </cell>
          <cell r="BO177">
            <v>0</v>
          </cell>
          <cell r="BP177">
            <v>0</v>
          </cell>
          <cell r="BQ177">
            <v>0</v>
          </cell>
          <cell r="BR177">
            <v>0</v>
          </cell>
          <cell r="BS177">
            <v>0</v>
          </cell>
          <cell r="BT177">
            <v>0</v>
          </cell>
          <cell r="BU177">
            <v>3</v>
          </cell>
        </row>
        <row r="178">
          <cell r="F178">
            <v>14.24</v>
          </cell>
          <cell r="H178">
            <v>11.01</v>
          </cell>
          <cell r="I178">
            <v>14.24</v>
          </cell>
          <cell r="K178">
            <v>12.069999999999999</v>
          </cell>
          <cell r="L178">
            <v>0</v>
          </cell>
          <cell r="U178" t="str">
            <v>Uloswol?</v>
          </cell>
          <cell r="V178" t="str">
            <v/>
          </cell>
          <cell r="W178" t="str">
            <v>For The Benefit of All People</v>
          </cell>
          <cell r="X178" t="str">
            <v>For The Benefit of Some of the People</v>
          </cell>
          <cell r="Y178" t="str">
            <v>For Their Own Benefit</v>
          </cell>
          <cell r="Z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cell r="BF178">
            <v>0</v>
          </cell>
          <cell r="BG178">
            <v>0</v>
          </cell>
          <cell r="BH178">
            <v>0</v>
          </cell>
          <cell r="BI178">
            <v>0</v>
          </cell>
          <cell r="BJ178">
            <v>0</v>
          </cell>
          <cell r="BK178">
            <v>0</v>
          </cell>
          <cell r="BL178">
            <v>0</v>
          </cell>
          <cell r="BM178">
            <v>0</v>
          </cell>
          <cell r="BN178">
            <v>0</v>
          </cell>
          <cell r="BO178">
            <v>0</v>
          </cell>
          <cell r="BP178">
            <v>0</v>
          </cell>
          <cell r="BQ178">
            <v>0</v>
          </cell>
          <cell r="BR178">
            <v>0</v>
          </cell>
          <cell r="BS178">
            <v>0</v>
          </cell>
          <cell r="BT178">
            <v>0</v>
          </cell>
          <cell r="BU178">
            <v>3</v>
          </cell>
        </row>
        <row r="179">
          <cell r="F179">
            <v>14.25</v>
          </cell>
          <cell r="H179">
            <v>11.02</v>
          </cell>
          <cell r="I179">
            <v>14.25</v>
          </cell>
          <cell r="K179">
            <v>12.079999999999998</v>
          </cell>
          <cell r="L179">
            <v>0</v>
          </cell>
          <cell r="U179" t="str">
            <v>Provincial Governor?</v>
          </cell>
          <cell r="V179" t="str">
            <v/>
          </cell>
          <cell r="W179" t="str">
            <v>For The Benefit of All People</v>
          </cell>
          <cell r="X179" t="str">
            <v>For The Benefit of Some of the People</v>
          </cell>
          <cell r="Y179" t="str">
            <v>For Their Own Benefit</v>
          </cell>
          <cell r="Z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cell r="BF179">
            <v>0</v>
          </cell>
          <cell r="BG179">
            <v>0</v>
          </cell>
          <cell r="BH179">
            <v>0</v>
          </cell>
          <cell r="BI179">
            <v>0</v>
          </cell>
          <cell r="BJ179">
            <v>0</v>
          </cell>
          <cell r="BK179">
            <v>0</v>
          </cell>
          <cell r="BL179">
            <v>0</v>
          </cell>
          <cell r="BM179">
            <v>0</v>
          </cell>
          <cell r="BN179">
            <v>0</v>
          </cell>
          <cell r="BO179">
            <v>0</v>
          </cell>
          <cell r="BP179">
            <v>0</v>
          </cell>
          <cell r="BQ179">
            <v>0</v>
          </cell>
          <cell r="BR179">
            <v>0</v>
          </cell>
          <cell r="BS179">
            <v>0</v>
          </cell>
          <cell r="BT179">
            <v>0</v>
          </cell>
          <cell r="BU179">
            <v>3</v>
          </cell>
        </row>
        <row r="180">
          <cell r="F180">
            <v>14.26</v>
          </cell>
          <cell r="H180">
            <v>11.03</v>
          </cell>
          <cell r="I180">
            <v>14.26</v>
          </cell>
          <cell r="K180">
            <v>12.089999999999998</v>
          </cell>
          <cell r="L180">
            <v>0</v>
          </cell>
          <cell r="U180" t="str">
            <v>Officials of the Central Government?</v>
          </cell>
          <cell r="V180" t="str">
            <v/>
          </cell>
          <cell r="W180" t="str">
            <v>For The Benefit of All People</v>
          </cell>
          <cell r="X180" t="str">
            <v>For The Benefit of Some of the People</v>
          </cell>
          <cell r="Y180" t="str">
            <v>For Their Own Benefit</v>
          </cell>
          <cell r="Z180">
            <v>0</v>
          </cell>
          <cell r="AA180">
            <v>0</v>
          </cell>
          <cell r="AB180">
            <v>0</v>
          </cell>
          <cell r="AC180">
            <v>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cell r="BF180">
            <v>0</v>
          </cell>
          <cell r="BG180">
            <v>0</v>
          </cell>
          <cell r="BH180">
            <v>0</v>
          </cell>
          <cell r="BI180">
            <v>0</v>
          </cell>
          <cell r="BJ180">
            <v>0</v>
          </cell>
          <cell r="BK180">
            <v>0</v>
          </cell>
          <cell r="BL180">
            <v>0</v>
          </cell>
          <cell r="BM180">
            <v>0</v>
          </cell>
          <cell r="BN180">
            <v>0</v>
          </cell>
          <cell r="BO180">
            <v>0</v>
          </cell>
          <cell r="BP180">
            <v>0</v>
          </cell>
          <cell r="BQ180">
            <v>0</v>
          </cell>
          <cell r="BR180">
            <v>0</v>
          </cell>
          <cell r="BS180">
            <v>0</v>
          </cell>
          <cell r="BT180">
            <v>0</v>
          </cell>
          <cell r="BU180">
            <v>3</v>
          </cell>
        </row>
        <row r="181">
          <cell r="F181">
            <v>14.27</v>
          </cell>
          <cell r="H181">
            <v>11.04</v>
          </cell>
          <cell r="I181">
            <v>14.27</v>
          </cell>
          <cell r="K181">
            <v>12.099999999999998</v>
          </cell>
          <cell r="L181">
            <v>0</v>
          </cell>
          <cell r="U181" t="str">
            <v>President of Afghanistan?</v>
          </cell>
          <cell r="V181" t="str">
            <v/>
          </cell>
          <cell r="W181" t="str">
            <v>For The Benefit of All People</v>
          </cell>
          <cell r="X181" t="str">
            <v>For The Benefit of Some of the People</v>
          </cell>
          <cell r="Y181" t="str">
            <v>For Their Own Benefit</v>
          </cell>
          <cell r="Z181">
            <v>0</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cell r="BF181">
            <v>0</v>
          </cell>
          <cell r="BG181">
            <v>0</v>
          </cell>
          <cell r="BH181">
            <v>0</v>
          </cell>
          <cell r="BI181">
            <v>0</v>
          </cell>
          <cell r="BJ181">
            <v>0</v>
          </cell>
          <cell r="BK181">
            <v>0</v>
          </cell>
          <cell r="BL181">
            <v>0</v>
          </cell>
          <cell r="BM181">
            <v>0</v>
          </cell>
          <cell r="BN181">
            <v>0</v>
          </cell>
          <cell r="BO181">
            <v>0</v>
          </cell>
          <cell r="BP181">
            <v>0</v>
          </cell>
          <cell r="BQ181">
            <v>0</v>
          </cell>
          <cell r="BR181">
            <v>0</v>
          </cell>
          <cell r="BS181">
            <v>0</v>
          </cell>
          <cell r="BT181">
            <v>0</v>
          </cell>
          <cell r="BU181">
            <v>3</v>
          </cell>
        </row>
        <row r="182">
          <cell r="F182">
            <v>14.29</v>
          </cell>
          <cell r="H182">
            <v>11.049999999999999</v>
          </cell>
          <cell r="I182">
            <v>14.29</v>
          </cell>
          <cell r="K182">
            <v>12.109999999999998</v>
          </cell>
          <cell r="L182">
            <v>0</v>
          </cell>
          <cell r="U182" t="str">
            <v>Members of Parliament?</v>
          </cell>
          <cell r="V182" t="str">
            <v/>
          </cell>
          <cell r="W182" t="str">
            <v>For The Benefit of All People</v>
          </cell>
          <cell r="X182" t="str">
            <v>For The Benefit of Some of the People</v>
          </cell>
          <cell r="Y182" t="str">
            <v>For Their Own Benefit</v>
          </cell>
          <cell r="Z182">
            <v>0</v>
          </cell>
          <cell r="AA182">
            <v>0</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cell r="AS182">
            <v>0</v>
          </cell>
          <cell r="AT182">
            <v>0</v>
          </cell>
          <cell r="AU182">
            <v>0</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0</v>
          </cell>
          <cell r="BM182">
            <v>0</v>
          </cell>
          <cell r="BN182">
            <v>0</v>
          </cell>
          <cell r="BO182">
            <v>0</v>
          </cell>
          <cell r="BP182">
            <v>0</v>
          </cell>
          <cell r="BQ182">
            <v>0</v>
          </cell>
          <cell r="BR182">
            <v>0</v>
          </cell>
          <cell r="BS182">
            <v>0</v>
          </cell>
          <cell r="BT182">
            <v>0</v>
          </cell>
          <cell r="BU182">
            <v>3</v>
          </cell>
        </row>
        <row r="183">
          <cell r="F183">
            <v>14.3</v>
          </cell>
          <cell r="H183">
            <v>11.059999999999999</v>
          </cell>
          <cell r="I183">
            <v>14.3</v>
          </cell>
          <cell r="K183">
            <v>12.119999999999997</v>
          </cell>
          <cell r="L183">
            <v>0</v>
          </cell>
          <cell r="U183" t="str">
            <v>Local Commanders?</v>
          </cell>
          <cell r="V183" t="str">
            <v/>
          </cell>
          <cell r="W183" t="str">
            <v>For The Benefit of All People</v>
          </cell>
          <cell r="X183" t="str">
            <v>For The Benefit of Some of the People</v>
          </cell>
          <cell r="Y183" t="str">
            <v>For Their Own Benefit</v>
          </cell>
          <cell r="Z183">
            <v>0</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cell r="AS183">
            <v>0</v>
          </cell>
          <cell r="AT183">
            <v>0</v>
          </cell>
          <cell r="AU183">
            <v>0</v>
          </cell>
          <cell r="AV183">
            <v>0</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0</v>
          </cell>
          <cell r="BM183">
            <v>0</v>
          </cell>
          <cell r="BN183">
            <v>0</v>
          </cell>
          <cell r="BO183">
            <v>0</v>
          </cell>
          <cell r="BP183">
            <v>0</v>
          </cell>
          <cell r="BQ183">
            <v>0</v>
          </cell>
          <cell r="BR183">
            <v>0</v>
          </cell>
          <cell r="BS183">
            <v>0</v>
          </cell>
          <cell r="BT183">
            <v>0</v>
          </cell>
          <cell r="BU183">
            <v>3</v>
          </cell>
        </row>
        <row r="184">
          <cell r="F184">
            <v>14.31</v>
          </cell>
          <cell r="H184">
            <v>11.069999999999999</v>
          </cell>
          <cell r="I184">
            <v>14.31</v>
          </cell>
          <cell r="K184">
            <v>12.129999999999997</v>
          </cell>
          <cell r="L184">
            <v>0</v>
          </cell>
          <cell r="U184" t="str">
            <v>Members of {COUNCIL 1} for Your Village?</v>
          </cell>
          <cell r="V184" t="str">
            <v/>
          </cell>
          <cell r="W184" t="str">
            <v>For The Benefit of All People</v>
          </cell>
          <cell r="X184" t="str">
            <v>For The Benefit of Some of the People</v>
          </cell>
          <cell r="Y184" t="str">
            <v>For Their Own Benefit</v>
          </cell>
          <cell r="Z184">
            <v>0</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v>
          </cell>
          <cell r="AU184">
            <v>0</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v>
          </cell>
          <cell r="BO184">
            <v>0</v>
          </cell>
          <cell r="BP184">
            <v>0</v>
          </cell>
          <cell r="BQ184">
            <v>0</v>
          </cell>
          <cell r="BR184">
            <v>0</v>
          </cell>
          <cell r="BS184">
            <v>0</v>
          </cell>
          <cell r="BT184">
            <v>0</v>
          </cell>
          <cell r="BU184">
            <v>3</v>
          </cell>
        </row>
        <row r="185">
          <cell r="F185">
            <v>14.5</v>
          </cell>
          <cell r="H185">
            <v>11.079999999999998</v>
          </cell>
          <cell r="I185">
            <v>14.5</v>
          </cell>
          <cell r="K185">
            <v>12.139999999999997</v>
          </cell>
          <cell r="L185">
            <v>0</v>
          </cell>
          <cell r="U185" t="str">
            <v>{Malik / Arbab / Qariyadar} for Your Village?</v>
          </cell>
          <cell r="V185" t="str">
            <v/>
          </cell>
          <cell r="W185" t="str">
            <v>For The Benefit of All People</v>
          </cell>
          <cell r="X185" t="str">
            <v>For The Benefit of Some of the People</v>
          </cell>
          <cell r="Y185" t="str">
            <v>For Their Own Benefit</v>
          </cell>
          <cell r="Z185">
            <v>0</v>
          </cell>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P185">
            <v>0</v>
          </cell>
          <cell r="AQ185">
            <v>0</v>
          </cell>
          <cell r="AR185">
            <v>0</v>
          </cell>
          <cell r="AS185">
            <v>0</v>
          </cell>
          <cell r="AT185">
            <v>0</v>
          </cell>
          <cell r="AU185">
            <v>0</v>
          </cell>
          <cell r="AV185">
            <v>0</v>
          </cell>
          <cell r="AW185">
            <v>0</v>
          </cell>
          <cell r="AX185">
            <v>0</v>
          </cell>
          <cell r="AY185">
            <v>0</v>
          </cell>
          <cell r="AZ185">
            <v>0</v>
          </cell>
          <cell r="BA185">
            <v>0</v>
          </cell>
          <cell r="BB185">
            <v>0</v>
          </cell>
          <cell r="BC185">
            <v>0</v>
          </cell>
          <cell r="BD185">
            <v>0</v>
          </cell>
          <cell r="BE185">
            <v>0</v>
          </cell>
          <cell r="BF185">
            <v>0</v>
          </cell>
          <cell r="BG185">
            <v>0</v>
          </cell>
          <cell r="BH185">
            <v>0</v>
          </cell>
          <cell r="BI185">
            <v>0</v>
          </cell>
          <cell r="BJ185">
            <v>0</v>
          </cell>
          <cell r="BK185">
            <v>0</v>
          </cell>
          <cell r="BL185">
            <v>0</v>
          </cell>
          <cell r="BM185">
            <v>0</v>
          </cell>
          <cell r="BN185">
            <v>0</v>
          </cell>
          <cell r="BO185">
            <v>0</v>
          </cell>
          <cell r="BP185">
            <v>0</v>
          </cell>
          <cell r="BQ185">
            <v>0</v>
          </cell>
          <cell r="BR185">
            <v>0</v>
          </cell>
          <cell r="BS185">
            <v>0</v>
          </cell>
          <cell r="BT185">
            <v>0</v>
          </cell>
          <cell r="BU185">
            <v>3</v>
          </cell>
        </row>
        <row r="186">
          <cell r="F186">
            <v>14.34</v>
          </cell>
          <cell r="H186">
            <v>11.089999999999998</v>
          </cell>
          <cell r="I186">
            <v>14.34</v>
          </cell>
          <cell r="K186">
            <v>12.149999999999997</v>
          </cell>
          <cell r="L186">
            <v>0</v>
          </cell>
          <cell r="U186" t="str">
            <v>NGO Employees?</v>
          </cell>
          <cell r="V186" t="str">
            <v/>
          </cell>
          <cell r="W186" t="str">
            <v>For The Benefit of All People</v>
          </cell>
          <cell r="X186" t="str">
            <v>For The Benefit of Some of the People</v>
          </cell>
          <cell r="Y186" t="str">
            <v>For Their Own Benefit</v>
          </cell>
          <cell r="Z186">
            <v>0</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X186">
            <v>0</v>
          </cell>
          <cell r="AY186">
            <v>0</v>
          </cell>
          <cell r="AZ186">
            <v>0</v>
          </cell>
          <cell r="BA186">
            <v>0</v>
          </cell>
          <cell r="BB186">
            <v>0</v>
          </cell>
          <cell r="BC186">
            <v>0</v>
          </cell>
          <cell r="BD186">
            <v>0</v>
          </cell>
          <cell r="BE186">
            <v>0</v>
          </cell>
          <cell r="BF186">
            <v>0</v>
          </cell>
          <cell r="BG186">
            <v>0</v>
          </cell>
          <cell r="BH186">
            <v>0</v>
          </cell>
          <cell r="BI186">
            <v>0</v>
          </cell>
          <cell r="BJ186">
            <v>0</v>
          </cell>
          <cell r="BK186">
            <v>0</v>
          </cell>
          <cell r="BL186">
            <v>0</v>
          </cell>
          <cell r="BM186">
            <v>0</v>
          </cell>
          <cell r="BN186">
            <v>0</v>
          </cell>
          <cell r="BO186">
            <v>0</v>
          </cell>
          <cell r="BP186">
            <v>0</v>
          </cell>
          <cell r="BQ186">
            <v>0</v>
          </cell>
          <cell r="BR186">
            <v>0</v>
          </cell>
          <cell r="BS186">
            <v>0</v>
          </cell>
          <cell r="BT186">
            <v>0</v>
          </cell>
          <cell r="BU186">
            <v>3</v>
          </cell>
        </row>
        <row r="187">
          <cell r="F187">
            <v>14.35</v>
          </cell>
          <cell r="H187">
            <v>11.099999999999998</v>
          </cell>
          <cell r="I187">
            <v>14.35</v>
          </cell>
          <cell r="K187">
            <v>12.159999999999997</v>
          </cell>
          <cell r="L187">
            <v>0</v>
          </cell>
          <cell r="U187" t="str">
            <v>Government Judges?</v>
          </cell>
          <cell r="V187" t="str">
            <v/>
          </cell>
          <cell r="W187" t="str">
            <v>For The Benefit of All People</v>
          </cell>
          <cell r="X187" t="str">
            <v>For The Benefit of Some of the People</v>
          </cell>
          <cell r="Y187" t="str">
            <v>For Their Own Benefit</v>
          </cell>
          <cell r="Z187">
            <v>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cell r="AS187">
            <v>0</v>
          </cell>
          <cell r="AT187">
            <v>0</v>
          </cell>
          <cell r="AU187">
            <v>0</v>
          </cell>
          <cell r="AV187">
            <v>0</v>
          </cell>
          <cell r="AW187">
            <v>0</v>
          </cell>
          <cell r="AX187">
            <v>0</v>
          </cell>
          <cell r="AY187">
            <v>0</v>
          </cell>
          <cell r="AZ187">
            <v>0</v>
          </cell>
          <cell r="BA187">
            <v>0</v>
          </cell>
          <cell r="BB187">
            <v>0</v>
          </cell>
          <cell r="BC187">
            <v>0</v>
          </cell>
          <cell r="BD187">
            <v>0</v>
          </cell>
          <cell r="BE187">
            <v>0</v>
          </cell>
          <cell r="BF187">
            <v>0</v>
          </cell>
          <cell r="BG187">
            <v>0</v>
          </cell>
          <cell r="BH187">
            <v>0</v>
          </cell>
          <cell r="BI187">
            <v>0</v>
          </cell>
          <cell r="BJ187">
            <v>0</v>
          </cell>
          <cell r="BK187">
            <v>0</v>
          </cell>
          <cell r="BL187">
            <v>0</v>
          </cell>
          <cell r="BM187">
            <v>0</v>
          </cell>
          <cell r="BN187">
            <v>0</v>
          </cell>
          <cell r="BO187">
            <v>0</v>
          </cell>
          <cell r="BP187">
            <v>0</v>
          </cell>
          <cell r="BQ187">
            <v>0</v>
          </cell>
          <cell r="BR187">
            <v>0</v>
          </cell>
          <cell r="BS187">
            <v>0</v>
          </cell>
          <cell r="BT187">
            <v>0</v>
          </cell>
          <cell r="BU187">
            <v>3</v>
          </cell>
        </row>
        <row r="188">
          <cell r="F188">
            <v>14.36</v>
          </cell>
          <cell r="H188">
            <v>11.109999999999998</v>
          </cell>
          <cell r="I188">
            <v>14.36</v>
          </cell>
          <cell r="K188">
            <v>12.169999999999996</v>
          </cell>
          <cell r="L188">
            <v>0</v>
          </cell>
          <cell r="U188" t="str">
            <v>National Police?</v>
          </cell>
          <cell r="V188" t="str">
            <v/>
          </cell>
          <cell r="W188" t="str">
            <v>For The Benefit of All People</v>
          </cell>
          <cell r="X188" t="str">
            <v>For The Benefit of Some of the People</v>
          </cell>
          <cell r="Y188" t="str">
            <v>For Their Own Benefit</v>
          </cell>
          <cell r="Z188">
            <v>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cell r="AS188">
            <v>0</v>
          </cell>
          <cell r="AT188">
            <v>0</v>
          </cell>
          <cell r="AU188">
            <v>0</v>
          </cell>
          <cell r="AV188">
            <v>0</v>
          </cell>
          <cell r="AW188">
            <v>0</v>
          </cell>
          <cell r="AX188">
            <v>0</v>
          </cell>
          <cell r="AY188">
            <v>0</v>
          </cell>
          <cell r="AZ188">
            <v>0</v>
          </cell>
          <cell r="BA188">
            <v>0</v>
          </cell>
          <cell r="BB188">
            <v>0</v>
          </cell>
          <cell r="BC188">
            <v>0</v>
          </cell>
          <cell r="BD188">
            <v>0</v>
          </cell>
          <cell r="BE188">
            <v>0</v>
          </cell>
          <cell r="BF188">
            <v>0</v>
          </cell>
          <cell r="BG188">
            <v>0</v>
          </cell>
          <cell r="BH188">
            <v>0</v>
          </cell>
          <cell r="BI188">
            <v>0</v>
          </cell>
          <cell r="BJ188">
            <v>0</v>
          </cell>
          <cell r="BK188">
            <v>0</v>
          </cell>
          <cell r="BL188">
            <v>0</v>
          </cell>
          <cell r="BM188">
            <v>0</v>
          </cell>
          <cell r="BN188">
            <v>0</v>
          </cell>
          <cell r="BO188">
            <v>0</v>
          </cell>
          <cell r="BP188">
            <v>0</v>
          </cell>
          <cell r="BQ188">
            <v>0</v>
          </cell>
          <cell r="BR188">
            <v>0</v>
          </cell>
          <cell r="BS188">
            <v>0</v>
          </cell>
          <cell r="BT188">
            <v>0</v>
          </cell>
          <cell r="BU188">
            <v>3</v>
          </cell>
        </row>
        <row r="189">
          <cell r="F189">
            <v>14.37</v>
          </cell>
          <cell r="H189">
            <v>11.119999999999997</v>
          </cell>
          <cell r="I189">
            <v>14.37</v>
          </cell>
          <cell r="K189" t="str">
            <v>N/A</v>
          </cell>
          <cell r="L189">
            <v>0</v>
          </cell>
          <cell r="U189" t="str">
            <v>Soldiers of the Afghan National Army</v>
          </cell>
          <cell r="V189" t="str">
            <v/>
          </cell>
          <cell r="W189" t="str">
            <v>For The Benefit of All People</v>
          </cell>
          <cell r="X189" t="str">
            <v>For The Benefit of Some of the People</v>
          </cell>
          <cell r="Y189" t="str">
            <v>For Their Own Benefit</v>
          </cell>
          <cell r="Z189">
            <v>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cell r="AS189">
            <v>0</v>
          </cell>
          <cell r="AT189">
            <v>0</v>
          </cell>
          <cell r="AU189">
            <v>0</v>
          </cell>
          <cell r="AV189">
            <v>0</v>
          </cell>
          <cell r="AW189">
            <v>0</v>
          </cell>
          <cell r="AX189">
            <v>0</v>
          </cell>
          <cell r="AY189">
            <v>0</v>
          </cell>
          <cell r="AZ189">
            <v>0</v>
          </cell>
          <cell r="BA189">
            <v>0</v>
          </cell>
          <cell r="BB189">
            <v>0</v>
          </cell>
          <cell r="BC189">
            <v>0</v>
          </cell>
          <cell r="BD189">
            <v>0</v>
          </cell>
          <cell r="BE189">
            <v>0</v>
          </cell>
          <cell r="BF189">
            <v>0</v>
          </cell>
          <cell r="BG189">
            <v>0</v>
          </cell>
          <cell r="BH189">
            <v>0</v>
          </cell>
          <cell r="BI189">
            <v>0</v>
          </cell>
          <cell r="BJ189">
            <v>0</v>
          </cell>
          <cell r="BK189">
            <v>0</v>
          </cell>
          <cell r="BL189">
            <v>0</v>
          </cell>
          <cell r="BM189">
            <v>0</v>
          </cell>
          <cell r="BN189">
            <v>0</v>
          </cell>
          <cell r="BO189">
            <v>0</v>
          </cell>
          <cell r="BP189">
            <v>0</v>
          </cell>
          <cell r="BQ189">
            <v>0</v>
          </cell>
          <cell r="BR189">
            <v>0</v>
          </cell>
          <cell r="BS189">
            <v>0</v>
          </cell>
          <cell r="BT189">
            <v>0</v>
          </cell>
          <cell r="BU189">
            <v>3</v>
          </cell>
        </row>
        <row r="190">
          <cell r="F190">
            <v>14.4</v>
          </cell>
          <cell r="H190">
            <v>11.129999999999997</v>
          </cell>
          <cell r="I190">
            <v>14.4</v>
          </cell>
          <cell r="K190">
            <v>12.179999999999996</v>
          </cell>
          <cell r="L190">
            <v>0</v>
          </cell>
          <cell r="U190" t="str">
            <v>NATO / ISAF / American Soldiers?</v>
          </cell>
          <cell r="V190" t="str">
            <v/>
          </cell>
          <cell r="W190" t="str">
            <v>For The Benefit of All People</v>
          </cell>
          <cell r="X190" t="str">
            <v>For The Benefit of Some of the People</v>
          </cell>
          <cell r="Y190" t="str">
            <v>For Their Own Benefit</v>
          </cell>
          <cell r="Z190">
            <v>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0</v>
          </cell>
          <cell r="BI190">
            <v>0</v>
          </cell>
          <cell r="BJ190">
            <v>0</v>
          </cell>
          <cell r="BK190">
            <v>0</v>
          </cell>
          <cell r="BL190">
            <v>0</v>
          </cell>
          <cell r="BM190">
            <v>0</v>
          </cell>
          <cell r="BN190">
            <v>0</v>
          </cell>
          <cell r="BO190">
            <v>0</v>
          </cell>
          <cell r="BP190">
            <v>0</v>
          </cell>
          <cell r="BQ190">
            <v>0</v>
          </cell>
          <cell r="BR190">
            <v>0</v>
          </cell>
          <cell r="BS190">
            <v>0</v>
          </cell>
          <cell r="BT190">
            <v>0</v>
          </cell>
          <cell r="BU190">
            <v>3</v>
          </cell>
        </row>
        <row r="191">
          <cell r="F191">
            <v>14.05</v>
          </cell>
          <cell r="H191">
            <v>11.139999999999997</v>
          </cell>
          <cell r="I191">
            <v>14.05</v>
          </cell>
          <cell r="K191">
            <v>11.089999999999998</v>
          </cell>
          <cell r="L191">
            <v>0</v>
          </cell>
          <cell r="U191" t="str">
            <v>If there is a crime (such as theft) inside the village, do you trust the current government system to solve these issues or do you believe the local influential people can better solve this issue?</v>
          </cell>
          <cell r="V191" t="str">
            <v/>
          </cell>
          <cell r="W191" t="str">
            <v>Government System</v>
          </cell>
          <cell r="X191" t="str">
            <v>Local System</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cell r="AS191">
            <v>0</v>
          </cell>
          <cell r="AT191">
            <v>0</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0</v>
          </cell>
          <cell r="BO191">
            <v>0</v>
          </cell>
          <cell r="BP191">
            <v>0</v>
          </cell>
          <cell r="BQ191">
            <v>0</v>
          </cell>
          <cell r="BR191">
            <v>0</v>
          </cell>
          <cell r="BS191">
            <v>0</v>
          </cell>
          <cell r="BT191">
            <v>0</v>
          </cell>
          <cell r="BU191">
            <v>2</v>
          </cell>
        </row>
        <row r="192">
          <cell r="F192" t="str">
            <v>N.09</v>
          </cell>
          <cell r="H192">
            <v>11.149999999999997</v>
          </cell>
          <cell r="I192" t="str">
            <v>N.09</v>
          </cell>
          <cell r="K192" t="str">
            <v>N/A</v>
          </cell>
          <cell r="L192">
            <v>0</v>
          </cell>
          <cell r="U192" t="str">
            <v>In your opinion, is it better for the government officials in Kabul to decide what should be taught in schools or is it better if this decision is made by tribal leaders or religious leaders?</v>
          </cell>
          <cell r="V192" t="str">
            <v/>
          </cell>
          <cell r="W192" t="str">
            <v>Government Officials in Kabul</v>
          </cell>
          <cell r="X192" t="str">
            <v>Tribal Leaders</v>
          </cell>
          <cell r="Y192" t="str">
            <v>Religious Leaders</v>
          </cell>
          <cell r="Z192" t="str">
            <v>Other:</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0</v>
          </cell>
          <cell r="BO192">
            <v>0</v>
          </cell>
          <cell r="BP192">
            <v>0</v>
          </cell>
          <cell r="BQ192">
            <v>0</v>
          </cell>
          <cell r="BR192">
            <v>0</v>
          </cell>
          <cell r="BS192">
            <v>0</v>
          </cell>
          <cell r="BT192">
            <v>0</v>
          </cell>
          <cell r="BU192">
            <v>4</v>
          </cell>
        </row>
        <row r="193">
          <cell r="F193" t="str">
            <v>N.12</v>
          </cell>
          <cell r="H193">
            <v>11.159999999999997</v>
          </cell>
          <cell r="I193" t="str">
            <v>N.12</v>
          </cell>
          <cell r="K193" t="str">
            <v>N/A</v>
          </cell>
          <cell r="L193">
            <v>0</v>
          </cell>
          <cell r="U193" t="str">
            <v>What do you think is the best system of government for Afghanistan? Should major decisions be made in Kabul or should {name of province} makes it own decisions separately?</v>
          </cell>
          <cell r="V193" t="str">
            <v/>
          </cell>
          <cell r="W193" t="str">
            <v>Main Decisions Are Made in Kabul</v>
          </cell>
          <cell r="X193" t="str">
            <v>Every Province Should Make Decisions Separately</v>
          </cell>
          <cell r="Y193" t="str">
            <v>Other:</v>
          </cell>
          <cell r="Z193">
            <v>0</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0</v>
          </cell>
          <cell r="BA193">
            <v>0</v>
          </cell>
          <cell r="BB193">
            <v>0</v>
          </cell>
          <cell r="BC193">
            <v>0</v>
          </cell>
          <cell r="BD193">
            <v>0</v>
          </cell>
          <cell r="BE193">
            <v>0</v>
          </cell>
          <cell r="BF193">
            <v>0</v>
          </cell>
          <cell r="BG193">
            <v>0</v>
          </cell>
          <cell r="BH193">
            <v>0</v>
          </cell>
          <cell r="BI193">
            <v>0</v>
          </cell>
          <cell r="BJ193">
            <v>0</v>
          </cell>
          <cell r="BK193">
            <v>0</v>
          </cell>
          <cell r="BL193">
            <v>0</v>
          </cell>
          <cell r="BM193">
            <v>0</v>
          </cell>
          <cell r="BN193">
            <v>0</v>
          </cell>
          <cell r="BO193">
            <v>0</v>
          </cell>
          <cell r="BP193">
            <v>0</v>
          </cell>
          <cell r="BQ193">
            <v>0</v>
          </cell>
          <cell r="BR193">
            <v>0</v>
          </cell>
          <cell r="BS193">
            <v>0</v>
          </cell>
          <cell r="BT193">
            <v>0</v>
          </cell>
          <cell r="BU193">
            <v>3</v>
          </cell>
        </row>
        <row r="194">
          <cell r="F194" t="str">
            <v>N.13</v>
          </cell>
          <cell r="H194">
            <v>11.169999999999996</v>
          </cell>
          <cell r="I194" t="str">
            <v>N.13</v>
          </cell>
          <cell r="K194" t="str">
            <v>N/A</v>
          </cell>
          <cell r="L194">
            <v>0</v>
          </cell>
          <cell r="U194" t="str">
            <v>In your opinion, is it best for the leader of the country to be selected through a secret ballot election or through a Loya Jirga?</v>
          </cell>
          <cell r="V194" t="str">
            <v/>
          </cell>
          <cell r="W194" t="str">
            <v>Secret Ballot Election is Best</v>
          </cell>
          <cell r="X194" t="str">
            <v>Loya Jirga is Best</v>
          </cell>
          <cell r="Y194" t="str">
            <v>Other:</v>
          </cell>
          <cell r="Z194" t="str">
            <v>Selection by Council of Religious Scholars is Best</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0</v>
          </cell>
          <cell r="BA194">
            <v>0</v>
          </cell>
          <cell r="BB194">
            <v>0</v>
          </cell>
          <cell r="BC194">
            <v>0</v>
          </cell>
          <cell r="BD194">
            <v>0</v>
          </cell>
          <cell r="BE194">
            <v>0</v>
          </cell>
          <cell r="BF194">
            <v>0</v>
          </cell>
          <cell r="BG194">
            <v>0</v>
          </cell>
          <cell r="BH194">
            <v>0</v>
          </cell>
          <cell r="BI194">
            <v>0</v>
          </cell>
          <cell r="BJ194">
            <v>0</v>
          </cell>
          <cell r="BK194">
            <v>0</v>
          </cell>
          <cell r="BL194">
            <v>0</v>
          </cell>
          <cell r="BM194">
            <v>0</v>
          </cell>
          <cell r="BN194">
            <v>0</v>
          </cell>
          <cell r="BO194">
            <v>0</v>
          </cell>
          <cell r="BP194">
            <v>0</v>
          </cell>
          <cell r="BQ194">
            <v>0</v>
          </cell>
          <cell r="BR194">
            <v>0</v>
          </cell>
          <cell r="BS194">
            <v>0</v>
          </cell>
          <cell r="BT194">
            <v>0</v>
          </cell>
          <cell r="BU194">
            <v>4</v>
          </cell>
        </row>
        <row r="195">
          <cell r="F195">
            <v>14.09</v>
          </cell>
          <cell r="H195">
            <v>11.179999999999996</v>
          </cell>
          <cell r="I195">
            <v>14.09</v>
          </cell>
          <cell r="K195">
            <v>11.099999999999998</v>
          </cell>
          <cell r="L195">
            <v>0</v>
          </cell>
          <cell r="U195" t="str">
            <v>Do you agree that all people in Afghanistan should be required to report and register all births, deaths, and marriages with the central government?</v>
          </cell>
          <cell r="V195" t="str">
            <v/>
          </cell>
          <cell r="W195" t="str">
            <v>Agree</v>
          </cell>
          <cell r="X195" t="str">
            <v>Disagree</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0</v>
          </cell>
          <cell r="BA195">
            <v>0</v>
          </cell>
          <cell r="BB195">
            <v>0</v>
          </cell>
          <cell r="BC195">
            <v>0</v>
          </cell>
          <cell r="BD195">
            <v>0</v>
          </cell>
          <cell r="BE195">
            <v>0</v>
          </cell>
          <cell r="BF195">
            <v>0</v>
          </cell>
          <cell r="BG195">
            <v>0</v>
          </cell>
          <cell r="BH195">
            <v>0</v>
          </cell>
          <cell r="BI195">
            <v>0</v>
          </cell>
          <cell r="BJ195">
            <v>0</v>
          </cell>
          <cell r="BK195">
            <v>0</v>
          </cell>
          <cell r="BL195">
            <v>0</v>
          </cell>
          <cell r="BM195">
            <v>0</v>
          </cell>
          <cell r="BN195">
            <v>0</v>
          </cell>
          <cell r="BO195">
            <v>0</v>
          </cell>
          <cell r="BP195">
            <v>0</v>
          </cell>
          <cell r="BQ195">
            <v>0</v>
          </cell>
          <cell r="BR195">
            <v>0</v>
          </cell>
          <cell r="BS195">
            <v>0</v>
          </cell>
          <cell r="BT195">
            <v>0</v>
          </cell>
          <cell r="BU195">
            <v>2</v>
          </cell>
        </row>
        <row r="196">
          <cell r="F196">
            <v>7.18</v>
          </cell>
          <cell r="H196">
            <v>11.189999999999996</v>
          </cell>
          <cell r="I196">
            <v>7.18</v>
          </cell>
          <cell r="K196">
            <v>15.049999999999999</v>
          </cell>
          <cell r="L196">
            <v>0</v>
          </cell>
          <cell r="U196" t="str">
            <v>In your opinion, should people in this village who earn income pay a tax on their income?</v>
          </cell>
          <cell r="V196" t="str">
            <v/>
          </cell>
          <cell r="W196" t="str">
            <v>No</v>
          </cell>
          <cell r="X196" t="str">
            <v>Yes</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I196">
            <v>0</v>
          </cell>
          <cell r="BJ196">
            <v>0</v>
          </cell>
          <cell r="BK196">
            <v>0</v>
          </cell>
          <cell r="BL196">
            <v>0</v>
          </cell>
          <cell r="BM196">
            <v>0</v>
          </cell>
          <cell r="BN196">
            <v>0</v>
          </cell>
          <cell r="BO196">
            <v>0</v>
          </cell>
          <cell r="BP196">
            <v>0</v>
          </cell>
          <cell r="BQ196">
            <v>0</v>
          </cell>
          <cell r="BR196">
            <v>0</v>
          </cell>
          <cell r="BS196">
            <v>0</v>
          </cell>
          <cell r="BT196">
            <v>0</v>
          </cell>
          <cell r="BU196">
            <v>2</v>
          </cell>
        </row>
        <row r="197">
          <cell r="F197">
            <v>15.13</v>
          </cell>
          <cell r="H197">
            <v>11.199999999999996</v>
          </cell>
          <cell r="I197">
            <v>15.13</v>
          </cell>
          <cell r="K197" t="str">
            <v>N/A</v>
          </cell>
          <cell r="L197">
            <v>0</v>
          </cell>
          <cell r="U197" t="str">
            <v>Have the activities of the central government over the past 9 years have improved the lives of Afghans a lot, have improved to some extent, have made no difference, have made worse, have made much worse?</v>
          </cell>
          <cell r="V197" t="str">
            <v/>
          </cell>
          <cell r="W197" t="str">
            <v>Improved a Lot</v>
          </cell>
          <cell r="X197" t="str">
            <v>Improved a Little</v>
          </cell>
          <cell r="Y197" t="str">
            <v>Neither Improved nor Worsened</v>
          </cell>
          <cell r="Z197" t="str">
            <v>Worsened a Little</v>
          </cell>
          <cell r="AA197" t="str">
            <v>Worsened a Lot</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I197">
            <v>0</v>
          </cell>
          <cell r="BJ197">
            <v>0</v>
          </cell>
          <cell r="BK197">
            <v>0</v>
          </cell>
          <cell r="BL197">
            <v>0</v>
          </cell>
          <cell r="BM197">
            <v>0</v>
          </cell>
          <cell r="BN197">
            <v>0</v>
          </cell>
          <cell r="BO197">
            <v>0</v>
          </cell>
          <cell r="BP197">
            <v>0</v>
          </cell>
          <cell r="BQ197">
            <v>0</v>
          </cell>
          <cell r="BR197">
            <v>0</v>
          </cell>
          <cell r="BS197">
            <v>0</v>
          </cell>
          <cell r="BT197">
            <v>0</v>
          </cell>
          <cell r="BU197">
            <v>5</v>
          </cell>
        </row>
        <row r="198">
          <cell r="F198">
            <v>70.53</v>
          </cell>
          <cell r="H198">
            <v>12.01</v>
          </cell>
          <cell r="I198">
            <v>70.53</v>
          </cell>
          <cell r="K198">
            <v>11.179999999999996</v>
          </cell>
          <cell r="L198">
            <v>0</v>
          </cell>
          <cell r="U198" t="str">
            <v>In this village, are there women who are well respected by men and women?</v>
          </cell>
          <cell r="V198" t="str">
            <v/>
          </cell>
          <cell r="W198" t="str">
            <v>No</v>
          </cell>
          <cell r="X198" t="str">
            <v>Yes</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I198">
            <v>0</v>
          </cell>
          <cell r="BJ198">
            <v>0</v>
          </cell>
          <cell r="BK198">
            <v>0</v>
          </cell>
          <cell r="BL198">
            <v>0</v>
          </cell>
          <cell r="BM198">
            <v>0</v>
          </cell>
          <cell r="BN198">
            <v>0</v>
          </cell>
          <cell r="BO198">
            <v>0</v>
          </cell>
          <cell r="BP198">
            <v>0</v>
          </cell>
          <cell r="BQ198">
            <v>0</v>
          </cell>
          <cell r="BR198">
            <v>0</v>
          </cell>
          <cell r="BS198">
            <v>0</v>
          </cell>
          <cell r="BT198">
            <v>0</v>
          </cell>
          <cell r="BU198">
            <v>2</v>
          </cell>
        </row>
        <row r="199">
          <cell r="F199" t="str">
            <v>N.19</v>
          </cell>
          <cell r="H199">
            <v>12.02</v>
          </cell>
          <cell r="I199" t="str">
            <v>N.19</v>
          </cell>
          <cell r="K199" t="str">
            <v>N/A</v>
          </cell>
          <cell r="L199">
            <v>0</v>
          </cell>
          <cell r="U199" t="str">
            <v>Are there any women in this village who participate in dispute resolution on issues of land, murder, or forced marriage?</v>
          </cell>
          <cell r="V199" t="str">
            <v/>
          </cell>
          <cell r="W199" t="str">
            <v>No, Women Are Not Participating</v>
          </cell>
          <cell r="X199" t="str">
            <v>Yes, Women Are Participating</v>
          </cell>
          <cell r="Y199" t="str">
            <v>There Are Never Any Disputes of This Nature</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I199">
            <v>0</v>
          </cell>
          <cell r="BJ199">
            <v>0</v>
          </cell>
          <cell r="BK199">
            <v>0</v>
          </cell>
          <cell r="BL199">
            <v>0</v>
          </cell>
          <cell r="BM199">
            <v>0</v>
          </cell>
          <cell r="BN199">
            <v>0</v>
          </cell>
          <cell r="BO199">
            <v>0</v>
          </cell>
          <cell r="BP199">
            <v>0</v>
          </cell>
          <cell r="BQ199">
            <v>0</v>
          </cell>
          <cell r="BR199">
            <v>0</v>
          </cell>
          <cell r="BS199">
            <v>0</v>
          </cell>
          <cell r="BT199">
            <v>0</v>
          </cell>
          <cell r="BU199">
            <v>3</v>
          </cell>
        </row>
        <row r="200">
          <cell r="F200" t="str">
            <v>N.20</v>
          </cell>
          <cell r="H200">
            <v>12.03</v>
          </cell>
          <cell r="I200" t="str">
            <v>N.20</v>
          </cell>
          <cell r="K200" t="str">
            <v>N/A</v>
          </cell>
          <cell r="L200">
            <v>0</v>
          </cell>
          <cell r="U200" t="str">
            <v>When there is food aid to be distributed among the households of the village, are the views of any women considered when deciding which households are to receive the food?</v>
          </cell>
          <cell r="V200" t="str">
            <v/>
          </cell>
          <cell r="W200" t="str">
            <v>No, Views of Women Are Not Considered</v>
          </cell>
          <cell r="X200" t="str">
            <v>Yes, Views of Women Are Considered</v>
          </cell>
          <cell r="Y200" t="str">
            <v>There Are No Such Food Distributions</v>
          </cell>
          <cell r="Z200">
            <v>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0</v>
          </cell>
          <cell r="AV200">
            <v>0</v>
          </cell>
          <cell r="AW200">
            <v>0</v>
          </cell>
          <cell r="AX200">
            <v>0</v>
          </cell>
          <cell r="AY200">
            <v>0</v>
          </cell>
          <cell r="AZ200">
            <v>0</v>
          </cell>
          <cell r="BA200">
            <v>0</v>
          </cell>
          <cell r="BB200">
            <v>0</v>
          </cell>
          <cell r="BC200">
            <v>0</v>
          </cell>
          <cell r="BD200">
            <v>0</v>
          </cell>
          <cell r="BE200">
            <v>0</v>
          </cell>
          <cell r="BF200">
            <v>0</v>
          </cell>
          <cell r="BG200">
            <v>0</v>
          </cell>
          <cell r="BH200">
            <v>0</v>
          </cell>
          <cell r="BI200">
            <v>0</v>
          </cell>
          <cell r="BJ200">
            <v>0</v>
          </cell>
          <cell r="BK200">
            <v>0</v>
          </cell>
          <cell r="BL200">
            <v>0</v>
          </cell>
          <cell r="BM200">
            <v>0</v>
          </cell>
          <cell r="BN200">
            <v>0</v>
          </cell>
          <cell r="BO200">
            <v>0</v>
          </cell>
          <cell r="BP200">
            <v>0</v>
          </cell>
          <cell r="BQ200">
            <v>0</v>
          </cell>
          <cell r="BR200">
            <v>0</v>
          </cell>
          <cell r="BS200">
            <v>0</v>
          </cell>
          <cell r="BT200">
            <v>0</v>
          </cell>
          <cell r="BU200">
            <v>3</v>
          </cell>
        </row>
        <row r="201">
          <cell r="F201">
            <v>15.24</v>
          </cell>
          <cell r="H201">
            <v>12.04</v>
          </cell>
          <cell r="I201">
            <v>15.24</v>
          </cell>
          <cell r="K201">
            <v>11.04</v>
          </cell>
          <cell r="L201">
            <v>0</v>
          </cell>
          <cell r="U201" t="str">
            <v>How often are people in this village willing to help other villagers outside of their household? All the time, some of the time, or never?</v>
          </cell>
          <cell r="V201" t="str">
            <v/>
          </cell>
          <cell r="W201" t="str">
            <v>Villagers Help Each Other and Cooperate Well Together</v>
          </cell>
          <cell r="X201" t="str">
            <v>There Have Been a Few Cases of Villagers Not Helping Each Other and/or Cooperating</v>
          </cell>
          <cell r="Y201" t="str">
            <v>People Are Never Helping Each Other</v>
          </cell>
          <cell r="Z201">
            <v>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I201">
            <v>0</v>
          </cell>
          <cell r="BJ201">
            <v>0</v>
          </cell>
          <cell r="BK201">
            <v>0</v>
          </cell>
          <cell r="BL201">
            <v>0</v>
          </cell>
          <cell r="BM201">
            <v>0</v>
          </cell>
          <cell r="BN201">
            <v>0</v>
          </cell>
          <cell r="BO201">
            <v>0</v>
          </cell>
          <cell r="BP201">
            <v>0</v>
          </cell>
          <cell r="BQ201">
            <v>0</v>
          </cell>
          <cell r="BR201">
            <v>0</v>
          </cell>
          <cell r="BS201">
            <v>0</v>
          </cell>
          <cell r="BT201">
            <v>0</v>
          </cell>
          <cell r="BU201">
            <v>3</v>
          </cell>
        </row>
        <row r="202">
          <cell r="F202">
            <v>11.27</v>
          </cell>
          <cell r="H202">
            <v>12.049999999999999</v>
          </cell>
          <cell r="I202">
            <v>11.27</v>
          </cell>
          <cell r="K202">
            <v>13.129999999999997</v>
          </cell>
          <cell r="L202">
            <v>0</v>
          </cell>
          <cell r="U202" t="str">
            <v>If you had to collect money from somewhere outside the village and you and your relatives could not collect the money because you were too busy or because you were sick, would you be willing to ask someone outside of your family to collect the money for you?</v>
          </cell>
          <cell r="V202" t="str">
            <v/>
          </cell>
          <cell r="W202" t="str">
            <v>No</v>
          </cell>
          <cell r="X202" t="str">
            <v>Yes</v>
          </cell>
          <cell r="Y202">
            <v>0</v>
          </cell>
          <cell r="Z202">
            <v>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I202">
            <v>0</v>
          </cell>
          <cell r="BJ202">
            <v>0</v>
          </cell>
          <cell r="BK202">
            <v>0</v>
          </cell>
          <cell r="BL202">
            <v>0</v>
          </cell>
          <cell r="BM202">
            <v>0</v>
          </cell>
          <cell r="BN202">
            <v>0</v>
          </cell>
          <cell r="BO202">
            <v>0</v>
          </cell>
          <cell r="BP202">
            <v>0</v>
          </cell>
          <cell r="BQ202">
            <v>0</v>
          </cell>
          <cell r="BR202">
            <v>0</v>
          </cell>
          <cell r="BS202">
            <v>0</v>
          </cell>
          <cell r="BT202">
            <v>0</v>
          </cell>
          <cell r="BU202">
            <v>2</v>
          </cell>
        </row>
        <row r="203">
          <cell r="F203">
            <v>11.28</v>
          </cell>
          <cell r="H203">
            <v>12.059999999999999</v>
          </cell>
          <cell r="I203">
            <v>11.28</v>
          </cell>
          <cell r="K203">
            <v>13.139999999999997</v>
          </cell>
          <cell r="L203">
            <v>0</v>
          </cell>
          <cell r="U203" t="str">
            <v>Have you ever done this?</v>
          </cell>
          <cell r="V203" t="str">
            <v/>
          </cell>
          <cell r="W203" t="str">
            <v>No</v>
          </cell>
          <cell r="X203" t="str">
            <v>Yes</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0</v>
          </cell>
          <cell r="AV203">
            <v>0</v>
          </cell>
          <cell r="AW203">
            <v>0</v>
          </cell>
          <cell r="AX203">
            <v>0</v>
          </cell>
          <cell r="AY203">
            <v>0</v>
          </cell>
          <cell r="AZ203">
            <v>0</v>
          </cell>
          <cell r="BA203">
            <v>0</v>
          </cell>
          <cell r="BB203">
            <v>0</v>
          </cell>
          <cell r="BC203">
            <v>0</v>
          </cell>
          <cell r="BD203">
            <v>0</v>
          </cell>
          <cell r="BE203">
            <v>0</v>
          </cell>
          <cell r="BF203">
            <v>0</v>
          </cell>
          <cell r="BG203">
            <v>0</v>
          </cell>
          <cell r="BH203">
            <v>0</v>
          </cell>
          <cell r="BI203">
            <v>0</v>
          </cell>
          <cell r="BJ203">
            <v>0</v>
          </cell>
          <cell r="BK203">
            <v>0</v>
          </cell>
          <cell r="BL203">
            <v>0</v>
          </cell>
          <cell r="BM203">
            <v>0</v>
          </cell>
          <cell r="BN203">
            <v>0</v>
          </cell>
          <cell r="BO203">
            <v>0</v>
          </cell>
          <cell r="BP203">
            <v>0</v>
          </cell>
          <cell r="BQ203">
            <v>0</v>
          </cell>
          <cell r="BR203">
            <v>0</v>
          </cell>
          <cell r="BS203">
            <v>0</v>
          </cell>
          <cell r="BT203">
            <v>0</v>
          </cell>
          <cell r="BU203">
            <v>2</v>
          </cell>
        </row>
        <row r="204">
          <cell r="F204">
            <v>15.5</v>
          </cell>
          <cell r="H204">
            <v>12.069999999999999</v>
          </cell>
          <cell r="I204">
            <v>15.5</v>
          </cell>
          <cell r="K204" t="str">
            <v>N/A</v>
          </cell>
          <cell r="L204">
            <v>12.089999999999998</v>
          </cell>
          <cell r="U204" t="str">
            <v>Do you consider it appropriate to discuss governance issues with people outside the household or in a public setting?</v>
          </cell>
          <cell r="V204" t="str">
            <v/>
          </cell>
          <cell r="W204" t="str">
            <v>No</v>
          </cell>
          <cell r="X204" t="str">
            <v>Yes</v>
          </cell>
          <cell r="Y204">
            <v>0</v>
          </cell>
          <cell r="Z204">
            <v>0</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0</v>
          </cell>
          <cell r="AV204">
            <v>0</v>
          </cell>
          <cell r="AW204">
            <v>0</v>
          </cell>
          <cell r="AX204">
            <v>0</v>
          </cell>
          <cell r="AY204">
            <v>0</v>
          </cell>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v>
          </cell>
          <cell r="BO204">
            <v>0</v>
          </cell>
          <cell r="BP204">
            <v>0</v>
          </cell>
          <cell r="BQ204">
            <v>0</v>
          </cell>
          <cell r="BR204">
            <v>0</v>
          </cell>
          <cell r="BS204">
            <v>0</v>
          </cell>
          <cell r="BT204">
            <v>0</v>
          </cell>
          <cell r="BU204">
            <v>2</v>
          </cell>
        </row>
        <row r="205">
          <cell r="F205">
            <v>15.22</v>
          </cell>
          <cell r="H205">
            <v>12.079999999999998</v>
          </cell>
          <cell r="I205">
            <v>15.22</v>
          </cell>
          <cell r="K205" t="str">
            <v>N/A</v>
          </cell>
          <cell r="L205">
            <v>0</v>
          </cell>
          <cell r="U205" t="str">
            <v>During the past week, have you done this?</v>
          </cell>
          <cell r="V205" t="str">
            <v/>
          </cell>
          <cell r="W205" t="str">
            <v>No</v>
          </cell>
          <cell r="X205" t="str">
            <v>Yes</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V205">
            <v>0</v>
          </cell>
          <cell r="AW205">
            <v>0</v>
          </cell>
          <cell r="AX205">
            <v>0</v>
          </cell>
          <cell r="AY205">
            <v>0</v>
          </cell>
          <cell r="AZ205">
            <v>0</v>
          </cell>
          <cell r="BA205">
            <v>0</v>
          </cell>
          <cell r="BB205">
            <v>0</v>
          </cell>
          <cell r="BC205">
            <v>0</v>
          </cell>
          <cell r="BD205">
            <v>0</v>
          </cell>
          <cell r="BE205">
            <v>0</v>
          </cell>
          <cell r="BF205">
            <v>0</v>
          </cell>
          <cell r="BG205">
            <v>0</v>
          </cell>
          <cell r="BH205">
            <v>0</v>
          </cell>
          <cell r="BI205">
            <v>0</v>
          </cell>
          <cell r="BJ205">
            <v>0</v>
          </cell>
          <cell r="BK205">
            <v>0</v>
          </cell>
          <cell r="BL205">
            <v>0</v>
          </cell>
          <cell r="BM205">
            <v>0</v>
          </cell>
          <cell r="BN205">
            <v>0</v>
          </cell>
          <cell r="BO205">
            <v>0</v>
          </cell>
          <cell r="BP205">
            <v>0</v>
          </cell>
          <cell r="BQ205">
            <v>0</v>
          </cell>
          <cell r="BR205">
            <v>0</v>
          </cell>
          <cell r="BS205">
            <v>0</v>
          </cell>
          <cell r="BT205">
            <v>0</v>
          </cell>
          <cell r="BU205">
            <v>2</v>
          </cell>
        </row>
        <row r="206">
          <cell r="F206">
            <v>16.010000000000002</v>
          </cell>
          <cell r="H206">
            <v>12.089999999999998</v>
          </cell>
          <cell r="I206">
            <v>16.010000000000002</v>
          </cell>
          <cell r="K206">
            <v>14.01</v>
          </cell>
          <cell r="L206">
            <v>12.129999999999997</v>
          </cell>
          <cell r="U206" t="str">
            <v>During the past 12 months, have you or your household had a civil dispute with someone in this village?</v>
          </cell>
          <cell r="V206" t="str">
            <v/>
          </cell>
          <cell r="W206" t="str">
            <v>No</v>
          </cell>
          <cell r="X206" t="str">
            <v>Yes</v>
          </cell>
          <cell r="Y206">
            <v>0</v>
          </cell>
          <cell r="Z206">
            <v>0</v>
          </cell>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P206">
            <v>0</v>
          </cell>
          <cell r="AQ206">
            <v>0</v>
          </cell>
          <cell r="AR206">
            <v>0</v>
          </cell>
          <cell r="AS206">
            <v>0</v>
          </cell>
          <cell r="AT206">
            <v>0</v>
          </cell>
          <cell r="AU206">
            <v>0</v>
          </cell>
          <cell r="AV206">
            <v>0</v>
          </cell>
          <cell r="AW206">
            <v>0</v>
          </cell>
          <cell r="AX206">
            <v>0</v>
          </cell>
          <cell r="AY206">
            <v>0</v>
          </cell>
          <cell r="AZ206">
            <v>0</v>
          </cell>
          <cell r="BA206">
            <v>0</v>
          </cell>
          <cell r="BB206">
            <v>0</v>
          </cell>
          <cell r="BC206">
            <v>0</v>
          </cell>
          <cell r="BD206">
            <v>0</v>
          </cell>
          <cell r="BE206">
            <v>0</v>
          </cell>
          <cell r="BF206">
            <v>0</v>
          </cell>
          <cell r="BG206">
            <v>0</v>
          </cell>
          <cell r="BH206">
            <v>0</v>
          </cell>
          <cell r="BI206">
            <v>0</v>
          </cell>
          <cell r="BJ206">
            <v>0</v>
          </cell>
          <cell r="BK206">
            <v>0</v>
          </cell>
          <cell r="BL206">
            <v>0</v>
          </cell>
          <cell r="BM206">
            <v>0</v>
          </cell>
          <cell r="BN206">
            <v>0</v>
          </cell>
          <cell r="BO206">
            <v>0</v>
          </cell>
          <cell r="BP206">
            <v>0</v>
          </cell>
          <cell r="BQ206">
            <v>0</v>
          </cell>
          <cell r="BR206">
            <v>0</v>
          </cell>
          <cell r="BS206">
            <v>0</v>
          </cell>
          <cell r="BT206">
            <v>0</v>
          </cell>
          <cell r="BU206">
            <v>2</v>
          </cell>
        </row>
        <row r="207">
          <cell r="F207">
            <v>16.02</v>
          </cell>
          <cell r="H207">
            <v>12.099999999999998</v>
          </cell>
          <cell r="I207">
            <v>16.02</v>
          </cell>
          <cell r="K207">
            <v>14.02</v>
          </cell>
          <cell r="L207">
            <v>0</v>
          </cell>
          <cell r="U207" t="str">
            <v>What was the cause of these dispute(s)?</v>
          </cell>
          <cell r="V207" t="str">
            <v>[MARK ALL MENTIONED]</v>
          </cell>
          <cell r="W207" t="str">
            <v>Land Ownership Dispute</v>
          </cell>
          <cell r="X207" t="str">
            <v>Water / Irrigation Dispute</v>
          </cell>
          <cell r="Y207" t="str">
            <v>Theft of Livestock</v>
          </cell>
          <cell r="Z207" t="str">
            <v>Theft of Other Property</v>
          </cell>
          <cell r="AA207" t="str">
            <v>Repayment of Loan</v>
          </cell>
          <cell r="AB207" t="str">
            <v>Marriage</v>
          </cell>
          <cell r="AC207" t="str">
            <v>Honor</v>
          </cell>
          <cell r="AD207" t="str">
            <v>Murder or Death (Blood)</v>
          </cell>
          <cell r="AE207" t="str">
            <v>Personal Insult / Respect</v>
          </cell>
          <cell r="AF207" t="str">
            <v>Other:</v>
          </cell>
          <cell r="AG207" t="str">
            <v>Other:</v>
          </cell>
          <cell r="AH207" t="str">
            <v>Other:</v>
          </cell>
          <cell r="AI207">
            <v>0</v>
          </cell>
          <cell r="AJ207">
            <v>0</v>
          </cell>
          <cell r="AK207">
            <v>0</v>
          </cell>
          <cell r="AL207">
            <v>0</v>
          </cell>
          <cell r="AM207">
            <v>0</v>
          </cell>
          <cell r="AN207">
            <v>0</v>
          </cell>
          <cell r="AO207">
            <v>0</v>
          </cell>
          <cell r="AP207">
            <v>0</v>
          </cell>
          <cell r="AQ207">
            <v>0</v>
          </cell>
          <cell r="AR207">
            <v>0</v>
          </cell>
          <cell r="AS207">
            <v>0</v>
          </cell>
          <cell r="AT207">
            <v>0</v>
          </cell>
          <cell r="AU207">
            <v>0</v>
          </cell>
          <cell r="AV207">
            <v>0</v>
          </cell>
          <cell r="AW207">
            <v>0</v>
          </cell>
          <cell r="AX207">
            <v>0</v>
          </cell>
          <cell r="AY207">
            <v>0</v>
          </cell>
          <cell r="AZ207">
            <v>0</v>
          </cell>
          <cell r="BA207">
            <v>0</v>
          </cell>
          <cell r="BB207">
            <v>0</v>
          </cell>
          <cell r="BC207">
            <v>0</v>
          </cell>
          <cell r="BD207">
            <v>0</v>
          </cell>
          <cell r="BE207">
            <v>0</v>
          </cell>
          <cell r="BF207">
            <v>0</v>
          </cell>
          <cell r="BG207">
            <v>0</v>
          </cell>
          <cell r="BH207">
            <v>0</v>
          </cell>
          <cell r="BI207">
            <v>0</v>
          </cell>
          <cell r="BJ207">
            <v>0</v>
          </cell>
          <cell r="BK207">
            <v>0</v>
          </cell>
          <cell r="BL207">
            <v>0</v>
          </cell>
          <cell r="BM207">
            <v>0</v>
          </cell>
          <cell r="BN207">
            <v>0</v>
          </cell>
          <cell r="BO207">
            <v>0</v>
          </cell>
          <cell r="BP207">
            <v>0</v>
          </cell>
          <cell r="BQ207">
            <v>0</v>
          </cell>
          <cell r="BR207">
            <v>0</v>
          </cell>
          <cell r="BS207">
            <v>0</v>
          </cell>
          <cell r="BT207">
            <v>0</v>
          </cell>
          <cell r="BU207">
            <v>12</v>
          </cell>
        </row>
        <row r="208">
          <cell r="F208">
            <v>16.03</v>
          </cell>
          <cell r="H208">
            <v>12.109999999999998</v>
          </cell>
          <cell r="I208">
            <v>16.03</v>
          </cell>
          <cell r="K208">
            <v>14.03</v>
          </cell>
          <cell r="L208">
            <v>12.129999999999997</v>
          </cell>
          <cell r="U208" t="str">
            <v>Has the (most recent) dispute been settled?</v>
          </cell>
          <cell r="V208" t="str">
            <v/>
          </cell>
          <cell r="W208" t="str">
            <v>No</v>
          </cell>
          <cell r="X208" t="str">
            <v>Yes</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0</v>
          </cell>
          <cell r="AU208">
            <v>0</v>
          </cell>
          <cell r="AV208">
            <v>0</v>
          </cell>
          <cell r="AW208">
            <v>0</v>
          </cell>
          <cell r="AX208">
            <v>0</v>
          </cell>
          <cell r="AY208">
            <v>0</v>
          </cell>
          <cell r="AZ208">
            <v>0</v>
          </cell>
          <cell r="BA208">
            <v>0</v>
          </cell>
          <cell r="BB208">
            <v>0</v>
          </cell>
          <cell r="BC208">
            <v>0</v>
          </cell>
          <cell r="BD208">
            <v>0</v>
          </cell>
          <cell r="BE208">
            <v>0</v>
          </cell>
          <cell r="BF208">
            <v>0</v>
          </cell>
          <cell r="BG208">
            <v>0</v>
          </cell>
          <cell r="BH208">
            <v>0</v>
          </cell>
          <cell r="BI208">
            <v>0</v>
          </cell>
          <cell r="BJ208">
            <v>0</v>
          </cell>
          <cell r="BK208">
            <v>0</v>
          </cell>
          <cell r="BL208">
            <v>0</v>
          </cell>
          <cell r="BM208">
            <v>0</v>
          </cell>
          <cell r="BN208">
            <v>0</v>
          </cell>
          <cell r="BO208">
            <v>0</v>
          </cell>
          <cell r="BP208">
            <v>0</v>
          </cell>
          <cell r="BQ208">
            <v>0</v>
          </cell>
          <cell r="BR208">
            <v>0</v>
          </cell>
          <cell r="BS208">
            <v>0</v>
          </cell>
          <cell r="BT208">
            <v>0</v>
          </cell>
          <cell r="BU208">
            <v>2</v>
          </cell>
        </row>
        <row r="209">
          <cell r="F209">
            <v>16.05</v>
          </cell>
          <cell r="H209">
            <v>12.119999999999997</v>
          </cell>
          <cell r="I209">
            <v>16.05</v>
          </cell>
          <cell r="K209">
            <v>14.049999999999999</v>
          </cell>
          <cell r="L209">
            <v>0</v>
          </cell>
          <cell r="U209" t="str">
            <v>Who was the person or authority that was most important in helping to settle the (most recent) dispute?</v>
          </cell>
          <cell r="V209" t="str">
            <v/>
          </cell>
          <cell r="W209" t="str">
            <v>Arbab / Malik / Qariyadar</v>
          </cell>
          <cell r="X209" t="str">
            <v>Khan / Zamindar / Beg / Baay</v>
          </cell>
          <cell r="Y209" t="str">
            <v>Tribal Elder(s)</v>
          </cell>
          <cell r="Z209" t="str">
            <v>Mullah / Imam / Mosque Mullah</v>
          </cell>
          <cell r="AA209" t="str">
            <v>Mawlawi / Religious Scholar / Rohanion</v>
          </cell>
          <cell r="AB209" t="str">
            <v>Head of Village Council</v>
          </cell>
          <cell r="AC209" t="str">
            <v>Member of Village Council</v>
          </cell>
          <cell r="AD209" t="str">
            <v>Head of CDC</v>
          </cell>
          <cell r="AE209" t="str">
            <v>Deputy Head of CDC</v>
          </cell>
          <cell r="AF209" t="str">
            <v>Treasurer of CDC</v>
          </cell>
          <cell r="AG209" t="str">
            <v>Secretary of CDC</v>
          </cell>
          <cell r="AH209" t="str">
            <v>Member of CDC</v>
          </cell>
          <cell r="AI209" t="str">
            <v>Village Council</v>
          </cell>
          <cell r="AJ209" t="str">
            <v>CDC</v>
          </cell>
          <cell r="AK209" t="str">
            <v>Tribal Council</v>
          </cell>
          <cell r="AL209" t="str">
            <v>District Council</v>
          </cell>
          <cell r="AM209" t="str">
            <v>Province Council</v>
          </cell>
          <cell r="AN209" t="str">
            <v>Judge</v>
          </cell>
          <cell r="AO209" t="str">
            <v>District Governor / District Government</v>
          </cell>
          <cell r="AP209" t="str">
            <v>Provincial Governor / Provincial Government</v>
          </cell>
          <cell r="AQ209" t="str">
            <v>Central Government Representative</v>
          </cell>
          <cell r="AR209" t="str">
            <v>NGO Employee(s)</v>
          </cell>
          <cell r="AS209" t="str">
            <v>Other:</v>
          </cell>
          <cell r="AT209">
            <v>0</v>
          </cell>
          <cell r="AU209">
            <v>0</v>
          </cell>
          <cell r="AV209">
            <v>0</v>
          </cell>
          <cell r="AW209">
            <v>0</v>
          </cell>
          <cell r="AX209">
            <v>0</v>
          </cell>
          <cell r="AY209">
            <v>0</v>
          </cell>
          <cell r="AZ209">
            <v>0</v>
          </cell>
          <cell r="BA209">
            <v>0</v>
          </cell>
          <cell r="BB209">
            <v>0</v>
          </cell>
          <cell r="BC209">
            <v>0</v>
          </cell>
          <cell r="BD209">
            <v>0</v>
          </cell>
          <cell r="BE209">
            <v>0</v>
          </cell>
          <cell r="BF209">
            <v>0</v>
          </cell>
          <cell r="BG209">
            <v>0</v>
          </cell>
          <cell r="BH209">
            <v>0</v>
          </cell>
          <cell r="BI209">
            <v>0</v>
          </cell>
          <cell r="BJ209">
            <v>0</v>
          </cell>
          <cell r="BK209">
            <v>0</v>
          </cell>
          <cell r="BL209">
            <v>0</v>
          </cell>
          <cell r="BM209">
            <v>0</v>
          </cell>
          <cell r="BN209">
            <v>0</v>
          </cell>
          <cell r="BO209">
            <v>0</v>
          </cell>
          <cell r="BP209">
            <v>0</v>
          </cell>
          <cell r="BQ209">
            <v>0</v>
          </cell>
          <cell r="BR209">
            <v>0</v>
          </cell>
          <cell r="BS209">
            <v>0</v>
          </cell>
          <cell r="BT209">
            <v>0</v>
          </cell>
          <cell r="BU209">
            <v>23</v>
          </cell>
        </row>
        <row r="210">
          <cell r="F210" t="str">
            <v>N.78</v>
          </cell>
          <cell r="H210">
            <v>12.129999999999997</v>
          </cell>
          <cell r="I210" t="str">
            <v>N.78</v>
          </cell>
          <cell r="K210" t="str">
            <v>N/A</v>
          </cell>
          <cell r="L210">
            <v>0</v>
          </cell>
          <cell r="U210" t="str">
            <v>During the most recent dispute in this village, were any women involved in resolving it?</v>
          </cell>
          <cell r="V210" t="str">
            <v/>
          </cell>
          <cell r="W210" t="str">
            <v>No</v>
          </cell>
          <cell r="X210" t="str">
            <v>Yes</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P210">
            <v>0</v>
          </cell>
          <cell r="AQ210">
            <v>0</v>
          </cell>
          <cell r="AR210">
            <v>0</v>
          </cell>
          <cell r="AS210">
            <v>0</v>
          </cell>
          <cell r="AT210">
            <v>0</v>
          </cell>
          <cell r="AU210">
            <v>0</v>
          </cell>
          <cell r="AV210">
            <v>0</v>
          </cell>
          <cell r="AW210">
            <v>0</v>
          </cell>
          <cell r="AX210">
            <v>0</v>
          </cell>
          <cell r="AY210">
            <v>0</v>
          </cell>
          <cell r="AZ210">
            <v>0</v>
          </cell>
          <cell r="BA210">
            <v>0</v>
          </cell>
          <cell r="BB210">
            <v>0</v>
          </cell>
          <cell r="BC210">
            <v>0</v>
          </cell>
          <cell r="BD210">
            <v>0</v>
          </cell>
          <cell r="BE210">
            <v>0</v>
          </cell>
          <cell r="BF210">
            <v>0</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U210">
            <v>2</v>
          </cell>
        </row>
        <row r="211">
          <cell r="F211">
            <v>16.11</v>
          </cell>
          <cell r="H211">
            <v>12.139999999999997</v>
          </cell>
          <cell r="I211">
            <v>16.11</v>
          </cell>
          <cell r="K211">
            <v>14.059999999999999</v>
          </cell>
          <cell r="L211">
            <v>12.169999999999996</v>
          </cell>
          <cell r="U211" t="str">
            <v>During the past few years, have there been any tribal feuds among people in this village or between people in this village and people living outside the village?</v>
          </cell>
          <cell r="V211" t="str">
            <v>[DO NOT INCLUDE DISPUTES]</v>
          </cell>
          <cell r="W211" t="str">
            <v>No</v>
          </cell>
          <cell r="X211" t="str">
            <v>Yes, Among People of This Village</v>
          </cell>
          <cell r="Y211" t="str">
            <v>Yes, Between People In This Village and In Another Village</v>
          </cell>
          <cell r="Z211">
            <v>0</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cell r="AS211">
            <v>0</v>
          </cell>
          <cell r="AT211">
            <v>0</v>
          </cell>
          <cell r="AU211">
            <v>0</v>
          </cell>
          <cell r="AV211">
            <v>0</v>
          </cell>
          <cell r="AW211">
            <v>0</v>
          </cell>
          <cell r="AX211">
            <v>0</v>
          </cell>
          <cell r="AY211">
            <v>0</v>
          </cell>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U211">
            <v>3</v>
          </cell>
        </row>
        <row r="212">
          <cell r="F212">
            <v>16.13</v>
          </cell>
          <cell r="H212">
            <v>12.149999999999997</v>
          </cell>
          <cell r="I212">
            <v>16.13</v>
          </cell>
          <cell r="K212">
            <v>14.079999999999998</v>
          </cell>
          <cell r="L212">
            <v>0</v>
          </cell>
          <cell r="U212" t="str">
            <v>What was the cause of the [MOST RECENT] tribal feud?</v>
          </cell>
          <cell r="V212" t="str">
            <v>[MARK ALL MENTIONED]</v>
          </cell>
          <cell r="W212" t="str">
            <v>Land Ownership Dispute</v>
          </cell>
          <cell r="X212" t="str">
            <v>Water / Irrigation Dispute</v>
          </cell>
          <cell r="Y212" t="str">
            <v>Theft of Livestock</v>
          </cell>
          <cell r="Z212" t="str">
            <v>Theft of Other Property</v>
          </cell>
          <cell r="AA212" t="str">
            <v>Repayment of Loan</v>
          </cell>
          <cell r="AB212" t="str">
            <v>Marriage</v>
          </cell>
          <cell r="AC212" t="str">
            <v>Honor</v>
          </cell>
          <cell r="AD212" t="str">
            <v>Murder or Death (Blood)</v>
          </cell>
          <cell r="AE212" t="str">
            <v>Personal Insult / Respect</v>
          </cell>
          <cell r="AF212" t="str">
            <v>Other:</v>
          </cell>
          <cell r="AG212" t="str">
            <v>Other:</v>
          </cell>
          <cell r="AH212" t="str">
            <v>Other:</v>
          </cell>
          <cell r="AI212">
            <v>0</v>
          </cell>
          <cell r="AJ212">
            <v>0</v>
          </cell>
          <cell r="AK212">
            <v>0</v>
          </cell>
          <cell r="AL212">
            <v>0</v>
          </cell>
          <cell r="AM212">
            <v>0</v>
          </cell>
          <cell r="AN212">
            <v>0</v>
          </cell>
          <cell r="AO212">
            <v>0</v>
          </cell>
          <cell r="AP212">
            <v>0</v>
          </cell>
          <cell r="AQ212">
            <v>0</v>
          </cell>
          <cell r="AR212">
            <v>0</v>
          </cell>
          <cell r="AS212">
            <v>0</v>
          </cell>
          <cell r="AT212">
            <v>0</v>
          </cell>
          <cell r="AU212">
            <v>0</v>
          </cell>
          <cell r="AV212">
            <v>0</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U212">
            <v>12</v>
          </cell>
        </row>
        <row r="213">
          <cell r="F213">
            <v>16.14</v>
          </cell>
          <cell r="H213">
            <v>12.159999999999997</v>
          </cell>
          <cell r="I213">
            <v>16.14</v>
          </cell>
          <cell r="K213">
            <v>14.089999999999998</v>
          </cell>
          <cell r="L213">
            <v>0</v>
          </cell>
          <cell r="U213" t="str">
            <v>Has the [MOST RECENT] tribal feud been resolved?</v>
          </cell>
          <cell r="V213" t="str">
            <v/>
          </cell>
          <cell r="W213" t="str">
            <v>No, Feud Has Not Been Resolved</v>
          </cell>
          <cell r="X213" t="str">
            <v>Yes, Feud Has Been Resolved</v>
          </cell>
          <cell r="Y213">
            <v>0</v>
          </cell>
          <cell r="Z213">
            <v>0</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cell r="AS213">
            <v>0</v>
          </cell>
          <cell r="AT213">
            <v>0</v>
          </cell>
          <cell r="AU213">
            <v>0</v>
          </cell>
          <cell r="AV213">
            <v>0</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U213">
            <v>2</v>
          </cell>
        </row>
        <row r="214">
          <cell r="F214">
            <v>18.100000000000001</v>
          </cell>
          <cell r="H214">
            <v>12.169999999999996</v>
          </cell>
          <cell r="I214">
            <v>18.100000000000001</v>
          </cell>
          <cell r="K214">
            <v>14.099999999999998</v>
          </cell>
          <cell r="L214">
            <v>12.189999999999996</v>
          </cell>
          <cell r="U214" t="str">
            <v xml:space="preserve">During the past two years, have there been any attacks have there been in the village? [IF YES] How many? By whom? </v>
          </cell>
          <cell r="V214" t="str">
            <v>[MARK ALL MENTIONED]</v>
          </cell>
          <cell r="W214" t="str">
            <v>No Attacks</v>
          </cell>
          <cell r="X214" t="str">
            <v>Times</v>
          </cell>
          <cell r="Y214" t="str">
            <v>Too Many to Count</v>
          </cell>
          <cell r="Z214" t="str">
            <v>Opposition</v>
          </cell>
          <cell r="AA214" t="str">
            <v>Government</v>
          </cell>
          <cell r="AB214" t="str">
            <v>Foreign Forces</v>
          </cell>
          <cell r="AC214" t="str">
            <v>Other:</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U214">
            <v>7</v>
          </cell>
        </row>
        <row r="215">
          <cell r="F215">
            <v>18.13</v>
          </cell>
          <cell r="H215">
            <v>12.179999999999996</v>
          </cell>
          <cell r="I215">
            <v>18.13</v>
          </cell>
          <cell r="K215">
            <v>14.109999999999998</v>
          </cell>
          <cell r="L215">
            <v>0</v>
          </cell>
          <cell r="U215" t="str">
            <v>What was damaged?</v>
          </cell>
          <cell r="V215" t="str">
            <v>[MARK ALL MENTIONED]</v>
          </cell>
          <cell r="W215" t="str">
            <v>No, No Buildings or Infrastructure Were Damaged or Destroyed</v>
          </cell>
          <cell r="X215" t="str">
            <v>Dwelling of Commander</v>
          </cell>
          <cell r="Y215" t="str">
            <v>Dwelling of Village Leader(s)</v>
          </cell>
          <cell r="Z215" t="str">
            <v>Dwelling of Landowner(s)</v>
          </cell>
          <cell r="AA215" t="str">
            <v>Dwelling of Whitebeard(s) / Tribal Elder(s)</v>
          </cell>
          <cell r="AB215" t="str">
            <v>Dwelling of Council Member(s)</v>
          </cell>
          <cell r="AC215" t="str">
            <v>Dwelling of Other Powerful People</v>
          </cell>
          <cell r="AD215" t="str">
            <v>Dwelling of NGO Worker(s)</v>
          </cell>
          <cell r="AE215" t="str">
            <v>Dwelling of Other Villager(s)</v>
          </cell>
          <cell r="AF215" t="str">
            <v>Office of NGO</v>
          </cell>
          <cell r="AG215" t="str">
            <v>Office of CDC</v>
          </cell>
          <cell r="AH215" t="str">
            <v>Office of Police or Army</v>
          </cell>
          <cell r="AI215" t="str">
            <v>Well / Drinking Water Source</v>
          </cell>
          <cell r="AJ215" t="str">
            <v>Irrigation Canal</v>
          </cell>
          <cell r="AK215" t="str">
            <v>School(s)</v>
          </cell>
          <cell r="AL215" t="str">
            <v>Clinic / Other Health Facility</v>
          </cell>
          <cell r="AM215" t="str">
            <v>Bridge</v>
          </cell>
          <cell r="AN215" t="str">
            <v>Road</v>
          </cell>
          <cell r="AO215" t="str">
            <v>Community Center</v>
          </cell>
          <cell r="AP215" t="str">
            <v>Warehouse / Storage Facility</v>
          </cell>
          <cell r="AQ215" t="str">
            <v>Mosque</v>
          </cell>
          <cell r="AR215" t="str">
            <v>Other:</v>
          </cell>
          <cell r="AS215" t="str">
            <v>Other:</v>
          </cell>
          <cell r="AT215" t="str">
            <v>Other:</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24</v>
          </cell>
        </row>
        <row r="216">
          <cell r="F216">
            <v>18.5</v>
          </cell>
          <cell r="H216">
            <v>12.189999999999996</v>
          </cell>
          <cell r="I216">
            <v>18.5</v>
          </cell>
          <cell r="K216">
            <v>14.119999999999997</v>
          </cell>
          <cell r="L216">
            <v>0</v>
          </cell>
          <cell r="U216" t="str">
            <v>During the past 2 years, has the security situation in and around this village improved, stayed the same, or deteriorated?</v>
          </cell>
          <cell r="V216" t="str">
            <v/>
          </cell>
          <cell r="W216" t="str">
            <v>Improved</v>
          </cell>
          <cell r="X216" t="str">
            <v>Stayed the Same</v>
          </cell>
          <cell r="Y216" t="str">
            <v>Deteriorated</v>
          </cell>
          <cell r="Z216">
            <v>0</v>
          </cell>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P216">
            <v>0</v>
          </cell>
          <cell r="AQ216">
            <v>0</v>
          </cell>
          <cell r="AR216">
            <v>0</v>
          </cell>
          <cell r="AS216">
            <v>0</v>
          </cell>
          <cell r="AT216">
            <v>0</v>
          </cell>
          <cell r="AU216">
            <v>0</v>
          </cell>
          <cell r="AV216">
            <v>0</v>
          </cell>
          <cell r="AW216">
            <v>0</v>
          </cell>
          <cell r="AX216">
            <v>0</v>
          </cell>
          <cell r="AY216">
            <v>0</v>
          </cell>
          <cell r="AZ216">
            <v>0</v>
          </cell>
          <cell r="BA216">
            <v>0</v>
          </cell>
          <cell r="BB216">
            <v>0</v>
          </cell>
          <cell r="BC216">
            <v>0</v>
          </cell>
          <cell r="BD216">
            <v>0</v>
          </cell>
          <cell r="BE216">
            <v>0</v>
          </cell>
          <cell r="BF216">
            <v>0</v>
          </cell>
          <cell r="BG216">
            <v>0</v>
          </cell>
          <cell r="BH216">
            <v>0</v>
          </cell>
          <cell r="BI216">
            <v>0</v>
          </cell>
          <cell r="BJ216">
            <v>0</v>
          </cell>
          <cell r="BK216">
            <v>0</v>
          </cell>
          <cell r="BL216">
            <v>0</v>
          </cell>
          <cell r="BM216">
            <v>0</v>
          </cell>
          <cell r="BN216">
            <v>0</v>
          </cell>
          <cell r="BO216">
            <v>0</v>
          </cell>
          <cell r="BP216">
            <v>0</v>
          </cell>
          <cell r="BQ216">
            <v>0</v>
          </cell>
          <cell r="BR216">
            <v>0</v>
          </cell>
          <cell r="BS216">
            <v>0</v>
          </cell>
          <cell r="BT216">
            <v>0</v>
          </cell>
          <cell r="BU216">
            <v>3</v>
          </cell>
        </row>
        <row r="217">
          <cell r="F217">
            <v>12.02</v>
          </cell>
          <cell r="H217">
            <v>12.199999999999996</v>
          </cell>
          <cell r="I217">
            <v>12.02</v>
          </cell>
          <cell r="K217">
            <v>14.129999999999997</v>
          </cell>
          <cell r="L217">
            <v>0</v>
          </cell>
          <cell r="U217" t="str">
            <v>During the past 12 months, have you or your household been affected by insecurity or violence inside the village or on the roads in this district?</v>
          </cell>
          <cell r="V217" t="str">
            <v/>
          </cell>
          <cell r="W217" t="str">
            <v>No</v>
          </cell>
          <cell r="X217" t="str">
            <v>Yes, Insecurity or Violence Inside the Village</v>
          </cell>
          <cell r="Y217" t="str">
            <v>Yes, Insecurity or Violence on District Roads</v>
          </cell>
          <cell r="Z217" t="str">
            <v>Yes, Both Insecurity or Violence Inside the Village and on District Roads</v>
          </cell>
          <cell r="AA217" t="str">
            <v>Other:</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U217">
            <v>5</v>
          </cell>
        </row>
        <row r="218">
          <cell r="F218" t="str">
            <v>N.34</v>
          </cell>
          <cell r="H218">
            <v>12.209999999999996</v>
          </cell>
          <cell r="I218" t="str">
            <v>N.34</v>
          </cell>
          <cell r="K218" t="str">
            <v>N/A</v>
          </cell>
          <cell r="L218">
            <v>0</v>
          </cell>
          <cell r="U218" t="str">
            <v>Do you think that the presence of foreign forces helps the government in securing this district or their presence creates difficulties for the government to provide security?</v>
          </cell>
          <cell r="V218" t="str">
            <v/>
          </cell>
          <cell r="W218" t="str">
            <v>Make it Easier for Government to Control District</v>
          </cell>
          <cell r="X218" t="str">
            <v>Make it More Difficult for Government to Control District</v>
          </cell>
          <cell r="Y218" t="str">
            <v>Other:</v>
          </cell>
          <cell r="Z218">
            <v>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U218">
            <v>3</v>
          </cell>
        </row>
        <row r="219">
          <cell r="F219" t="str">
            <v>N.22</v>
          </cell>
          <cell r="H219">
            <v>13.01</v>
          </cell>
          <cell r="I219" t="str">
            <v>N.22</v>
          </cell>
          <cell r="K219" t="str">
            <v>N/A</v>
          </cell>
          <cell r="L219">
            <v>0</v>
          </cell>
          <cell r="U219" t="str">
            <v xml:space="preserve">Did you vote in the last parliamentary elections? </v>
          </cell>
          <cell r="V219" t="str">
            <v/>
          </cell>
          <cell r="W219" t="str">
            <v>No</v>
          </cell>
          <cell r="X219" t="str">
            <v>Yes</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U219">
            <v>2</v>
          </cell>
        </row>
        <row r="220">
          <cell r="F220">
            <v>88.09</v>
          </cell>
          <cell r="H220">
            <v>13.02</v>
          </cell>
          <cell r="I220">
            <v>88.09</v>
          </cell>
          <cell r="K220">
            <v>11.119999999999997</v>
          </cell>
          <cell r="L220">
            <v>0</v>
          </cell>
          <cell r="U220" t="str">
            <v>In your opinion, is it correct for women to vote in Presidential and Parliamentary elections?</v>
          </cell>
          <cell r="V220" t="str">
            <v/>
          </cell>
          <cell r="W220" t="str">
            <v>No, It Is Not Correct for Women To Vote</v>
          </cell>
          <cell r="X220" t="str">
            <v>Yes, It Is Correct for Women to Vote</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2</v>
          </cell>
        </row>
        <row r="221">
          <cell r="F221" t="str">
            <v>N.65</v>
          </cell>
          <cell r="H221">
            <v>13.03</v>
          </cell>
          <cell r="I221" t="str">
            <v>N.65</v>
          </cell>
          <cell r="K221">
            <v>0</v>
          </cell>
          <cell r="L221">
            <v>0</v>
          </cell>
          <cell r="U221" t="str">
            <v>In your opinion, is it correct for women to nominate themselves for Parliamentary and Presidential elections?</v>
          </cell>
          <cell r="V221" t="str">
            <v/>
          </cell>
          <cell r="W221" t="str">
            <v>No, It Is Not Correct for Women To Nominate Themselves</v>
          </cell>
          <cell r="X221" t="str">
            <v>Yes, It Is Correct for Women to Nominate Themselves</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2</v>
          </cell>
        </row>
        <row r="222">
          <cell r="F222">
            <v>13.02</v>
          </cell>
          <cell r="H222">
            <v>13.04</v>
          </cell>
          <cell r="I222">
            <v>13.02</v>
          </cell>
          <cell r="K222">
            <v>15.099999999999998</v>
          </cell>
          <cell r="L222">
            <v>13.059999999999999</v>
          </cell>
          <cell r="U222" t="str">
            <v>In the past 24 hours, for how many hours did you listen to the radio?</v>
          </cell>
          <cell r="V222" t="str">
            <v/>
          </cell>
          <cell r="W222" t="str">
            <v>Zero</v>
          </cell>
          <cell r="X222" t="str">
            <v>Hours</v>
          </cell>
          <cell r="Y222">
            <v>0</v>
          </cell>
          <cell r="Z222">
            <v>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cell r="AS222">
            <v>0</v>
          </cell>
          <cell r="AT222">
            <v>0</v>
          </cell>
          <cell r="AU222">
            <v>0</v>
          </cell>
          <cell r="AV222">
            <v>0</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U222">
            <v>2</v>
          </cell>
        </row>
        <row r="223">
          <cell r="F223">
            <v>13.04</v>
          </cell>
          <cell r="H223">
            <v>13.049999999999999</v>
          </cell>
          <cell r="I223">
            <v>13.04</v>
          </cell>
          <cell r="K223">
            <v>15.109999999999998</v>
          </cell>
          <cell r="L223">
            <v>0</v>
          </cell>
          <cell r="U223" t="str">
            <v>Which radio stations did you listen to?</v>
          </cell>
          <cell r="V223" t="str">
            <v>[MARK ALL MENTIONED]</v>
          </cell>
          <cell r="W223" t="str">
            <v>Radio Ariana</v>
          </cell>
          <cell r="X223" t="str">
            <v>BBC</v>
          </cell>
          <cell r="Y223" t="str">
            <v>Azadi (ISAF)</v>
          </cell>
          <cell r="Z223" t="str">
            <v>Voice of America</v>
          </cell>
          <cell r="AA223" t="str">
            <v>Arman (Private)</v>
          </cell>
          <cell r="AB223" t="str">
            <v>Watandar (Private)</v>
          </cell>
          <cell r="AC223" t="str">
            <v>Keled (Private)</v>
          </cell>
          <cell r="AD223" t="str">
            <v>Afghanistan National Radio</v>
          </cell>
          <cell r="AE223" t="str">
            <v>Mashhad (Private - Iran)</v>
          </cell>
          <cell r="AF223" t="str">
            <v>Maiwand (Private)</v>
          </cell>
          <cell r="AG223" t="str">
            <v>Tapish (Private)</v>
          </cell>
          <cell r="AH223" t="str">
            <v>Nawa (Private)</v>
          </cell>
          <cell r="AI223" t="str">
            <v>Radio Shaher FM (Private)</v>
          </cell>
          <cell r="AJ223" t="str">
            <v>Other:</v>
          </cell>
          <cell r="AK223" t="str">
            <v>Other:</v>
          </cell>
          <cell r="AL223" t="str">
            <v>Other:</v>
          </cell>
          <cell r="AM223">
            <v>0</v>
          </cell>
          <cell r="AN223">
            <v>0</v>
          </cell>
          <cell r="AO223">
            <v>0</v>
          </cell>
          <cell r="AP223">
            <v>0</v>
          </cell>
          <cell r="AQ223">
            <v>0</v>
          </cell>
          <cell r="AR223">
            <v>0</v>
          </cell>
          <cell r="AS223">
            <v>0</v>
          </cell>
          <cell r="AT223">
            <v>0</v>
          </cell>
          <cell r="AU223">
            <v>0</v>
          </cell>
          <cell r="AV223">
            <v>0</v>
          </cell>
          <cell r="AW223">
            <v>0</v>
          </cell>
          <cell r="AX223">
            <v>0</v>
          </cell>
          <cell r="AY223">
            <v>0</v>
          </cell>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U223">
            <v>16</v>
          </cell>
        </row>
        <row r="224">
          <cell r="F224">
            <v>13.71</v>
          </cell>
          <cell r="H224">
            <v>13.059999999999999</v>
          </cell>
          <cell r="I224">
            <v>13.71</v>
          </cell>
          <cell r="K224">
            <v>15.119999999999997</v>
          </cell>
          <cell r="L224">
            <v>0</v>
          </cell>
          <cell r="U224" t="str">
            <v>In the past 24 hours, for how many hours did you watch television?</v>
          </cell>
          <cell r="V224" t="str">
            <v/>
          </cell>
          <cell r="W224" t="str">
            <v>Zero</v>
          </cell>
          <cell r="X224" t="str">
            <v>Hours</v>
          </cell>
          <cell r="Y224">
            <v>0</v>
          </cell>
          <cell r="Z224">
            <v>0</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2</v>
          </cell>
        </row>
        <row r="225">
          <cell r="F225">
            <v>19.059999999999999</v>
          </cell>
          <cell r="H225">
            <v>13.069999999999999</v>
          </cell>
          <cell r="I225">
            <v>19.059999999999999</v>
          </cell>
          <cell r="K225">
            <v>15.139999999999997</v>
          </cell>
          <cell r="L225">
            <v>0</v>
          </cell>
          <cell r="U225" t="str">
            <v>Please tell us how happy you are with your life? Very happy, happy, neither happy nor discontent, discontent, very displeased</v>
          </cell>
          <cell r="V225" t="str">
            <v/>
          </cell>
          <cell r="W225" t="str">
            <v>Very Happy</v>
          </cell>
          <cell r="X225" t="str">
            <v>Happy</v>
          </cell>
          <cell r="Y225" t="str">
            <v>Neither Happy nor Sad</v>
          </cell>
          <cell r="Z225" t="str">
            <v>Sad</v>
          </cell>
          <cell r="AA225" t="str">
            <v>Very Sad</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5</v>
          </cell>
        </row>
        <row r="226">
          <cell r="F226" t="str">
            <v>N.27</v>
          </cell>
          <cell r="H226">
            <v>13.079999999999998</v>
          </cell>
          <cell r="I226" t="str">
            <v>N.27</v>
          </cell>
          <cell r="K226" t="str">
            <v>N/A</v>
          </cell>
          <cell r="L226">
            <v>0</v>
          </cell>
          <cell r="U226" t="str">
            <v>Which ethnic group do you belong to?</v>
          </cell>
          <cell r="V226" t="str">
            <v/>
          </cell>
          <cell r="W226" t="str">
            <v>Pashtun</v>
          </cell>
          <cell r="X226" t="str">
            <v>Tajik</v>
          </cell>
          <cell r="Y226" t="str">
            <v>Hazara</v>
          </cell>
          <cell r="Z226" t="str">
            <v>Uzbek</v>
          </cell>
          <cell r="AA226" t="str">
            <v>Turkmen</v>
          </cell>
          <cell r="AB226" t="str">
            <v>Aimak</v>
          </cell>
          <cell r="AC226" t="str">
            <v>Baloch</v>
          </cell>
          <cell r="AD226" t="str">
            <v>Other:</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8</v>
          </cell>
        </row>
        <row r="227">
          <cell r="F227" t="str">
            <v>N.28</v>
          </cell>
          <cell r="H227">
            <v>13.089999999999998</v>
          </cell>
          <cell r="I227" t="str">
            <v>N.28</v>
          </cell>
          <cell r="K227" t="str">
            <v>N/A</v>
          </cell>
          <cell r="L227">
            <v>0</v>
          </cell>
          <cell r="U227" t="str">
            <v>What do you consider yourself first? An Afghan or a [ANSWER TO 13.05]?</v>
          </cell>
          <cell r="V227" t="str">
            <v/>
          </cell>
          <cell r="W227" t="str">
            <v>Afghan</v>
          </cell>
          <cell r="X227" t="str">
            <v>Own Ethnic Group</v>
          </cell>
          <cell r="Y227" t="str">
            <v>Other:</v>
          </cell>
          <cell r="Z227">
            <v>0</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3</v>
          </cell>
        </row>
        <row r="228">
          <cell r="F228">
            <v>19.05</v>
          </cell>
          <cell r="H228">
            <v>13.099999999999998</v>
          </cell>
          <cell r="I228">
            <v>19.05</v>
          </cell>
          <cell r="K228">
            <v>15.149999999999997</v>
          </cell>
          <cell r="L228">
            <v>0</v>
          </cell>
          <cell r="U228" t="str">
            <v>What are the names of the members of parliament for your province?</v>
          </cell>
          <cell r="V228" t="str">
            <v>[USE WOLESI JIRGA CARD]</v>
          </cell>
          <cell r="W228" t="str">
            <v>Number of MPs Named Correctly by Respondent: |___|___|</v>
          </cell>
          <cell r="X228" t="str">
            <v>Number of MPs From Province [COUNT NUMBER ON WOLESI JIRGA CARD]: |___|___|</v>
          </cell>
          <cell r="Y228">
            <v>0</v>
          </cell>
          <cell r="Z228">
            <v>0</v>
          </cell>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P228">
            <v>0</v>
          </cell>
          <cell r="AQ228">
            <v>0</v>
          </cell>
          <cell r="AR228">
            <v>0</v>
          </cell>
          <cell r="AS228">
            <v>0</v>
          </cell>
          <cell r="AT228">
            <v>0</v>
          </cell>
          <cell r="AU228">
            <v>0</v>
          </cell>
          <cell r="AV228">
            <v>0</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U228">
            <v>2</v>
          </cell>
        </row>
        <row r="229">
          <cell r="F229" t="str">
            <v>N.15</v>
          </cell>
          <cell r="H229">
            <v>13.109999999999998</v>
          </cell>
          <cell r="I229" t="str">
            <v>N.15</v>
          </cell>
          <cell r="K229" t="str">
            <v>N/A</v>
          </cell>
          <cell r="L229">
            <v>0</v>
          </cell>
          <cell r="U229" t="str">
            <v>In your opinion, once the foreign forces leave, how much control will government have of the district?: Complete, partial, or none?</v>
          </cell>
          <cell r="V229" t="str">
            <v/>
          </cell>
          <cell r="W229" t="str">
            <v>All of District</v>
          </cell>
          <cell r="X229" t="str">
            <v>Some Parts of District</v>
          </cell>
          <cell r="Y229" t="str">
            <v>No Control At All</v>
          </cell>
          <cell r="Z229">
            <v>0</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cell r="AS229">
            <v>0</v>
          </cell>
          <cell r="AT229">
            <v>0</v>
          </cell>
          <cell r="AU229">
            <v>0</v>
          </cell>
          <cell r="AV229">
            <v>0</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3</v>
          </cell>
        </row>
        <row r="230">
          <cell r="F230">
            <v>19.010000000000002</v>
          </cell>
          <cell r="H230">
            <v>13.119999999999997</v>
          </cell>
          <cell r="I230">
            <v>19.010000000000002</v>
          </cell>
          <cell r="K230">
            <v>15.159999999999997</v>
          </cell>
          <cell r="L230">
            <v>0</v>
          </cell>
          <cell r="U230" t="str">
            <v>Can you read this message for me?</v>
          </cell>
          <cell r="V230" t="str">
            <v>[SHOW LITERACY CARD]</v>
          </cell>
          <cell r="W230" t="str">
            <v>Made No Effort Because He/She Could Not Read</v>
          </cell>
          <cell r="X230" t="str">
            <v>Tried to Read, but Could Not</v>
          </cell>
          <cell r="Y230" t="str">
            <v>Tried to Read, but Could Not Do So Correctly</v>
          </cell>
          <cell r="Z230" t="str">
            <v>Read the Card Correctly</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cell r="AS230">
            <v>0</v>
          </cell>
          <cell r="AT230">
            <v>0</v>
          </cell>
          <cell r="AU230">
            <v>0</v>
          </cell>
          <cell r="AV230">
            <v>0</v>
          </cell>
          <cell r="AW230">
            <v>0</v>
          </cell>
          <cell r="AX230">
            <v>0</v>
          </cell>
          <cell r="AY230">
            <v>0</v>
          </cell>
          <cell r="AZ230">
            <v>0</v>
          </cell>
          <cell r="BA230">
            <v>0</v>
          </cell>
          <cell r="BB230">
            <v>0</v>
          </cell>
          <cell r="BC230">
            <v>0</v>
          </cell>
          <cell r="BD230">
            <v>0</v>
          </cell>
          <cell r="BE230">
            <v>0</v>
          </cell>
          <cell r="BF230">
            <v>0</v>
          </cell>
          <cell r="BG230">
            <v>0</v>
          </cell>
          <cell r="BH230">
            <v>0</v>
          </cell>
          <cell r="BI230">
            <v>0</v>
          </cell>
          <cell r="BJ230">
            <v>0</v>
          </cell>
          <cell r="BK230">
            <v>0</v>
          </cell>
          <cell r="BL230">
            <v>0</v>
          </cell>
          <cell r="BM230">
            <v>0</v>
          </cell>
          <cell r="BN230">
            <v>0</v>
          </cell>
          <cell r="BO230">
            <v>0</v>
          </cell>
          <cell r="BP230">
            <v>0</v>
          </cell>
          <cell r="BQ230">
            <v>0</v>
          </cell>
          <cell r="BR230">
            <v>0</v>
          </cell>
          <cell r="BS230">
            <v>0</v>
          </cell>
          <cell r="BT230">
            <v>0</v>
          </cell>
          <cell r="BU230">
            <v>4</v>
          </cell>
        </row>
        <row r="231">
          <cell r="F231">
            <v>19.02</v>
          </cell>
          <cell r="H231">
            <v>13.129999999999997</v>
          </cell>
          <cell r="I231">
            <v>19.02</v>
          </cell>
          <cell r="K231">
            <v>15.169999999999996</v>
          </cell>
          <cell r="L231">
            <v>0</v>
          </cell>
          <cell r="U231" t="str">
            <v>Now, I want you to calculate this for me: What is 7 times 8?</v>
          </cell>
          <cell r="V231" t="str">
            <v/>
          </cell>
          <cell r="W231" t="str">
            <v>Made No Effort Because He/She Could Not Do the Calculation</v>
          </cell>
          <cell r="X231" t="str">
            <v>Tried, but Did Not Complete the Calculation Correctly</v>
          </cell>
          <cell r="Y231" t="str">
            <v>Completed the Calculation Correctly</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cell r="AS231">
            <v>0</v>
          </cell>
          <cell r="AT231">
            <v>0</v>
          </cell>
          <cell r="AU231">
            <v>0</v>
          </cell>
          <cell r="AV231">
            <v>0</v>
          </cell>
          <cell r="AW231">
            <v>0</v>
          </cell>
          <cell r="AX231">
            <v>0</v>
          </cell>
          <cell r="AY231">
            <v>0</v>
          </cell>
          <cell r="AZ231">
            <v>0</v>
          </cell>
          <cell r="BA231">
            <v>0</v>
          </cell>
          <cell r="BB231">
            <v>0</v>
          </cell>
          <cell r="BC231">
            <v>0</v>
          </cell>
          <cell r="BD231">
            <v>0</v>
          </cell>
          <cell r="BE231">
            <v>0</v>
          </cell>
          <cell r="BF231">
            <v>0</v>
          </cell>
          <cell r="BG231">
            <v>0</v>
          </cell>
          <cell r="BH231">
            <v>0</v>
          </cell>
          <cell r="BI231">
            <v>0</v>
          </cell>
          <cell r="BJ231">
            <v>0</v>
          </cell>
          <cell r="BK231">
            <v>0</v>
          </cell>
          <cell r="BL231">
            <v>0</v>
          </cell>
          <cell r="BM231">
            <v>0</v>
          </cell>
          <cell r="BN231">
            <v>0</v>
          </cell>
          <cell r="BO231">
            <v>0</v>
          </cell>
          <cell r="BP231">
            <v>0</v>
          </cell>
          <cell r="BQ231">
            <v>0</v>
          </cell>
          <cell r="BR231">
            <v>0</v>
          </cell>
          <cell r="BS231">
            <v>0</v>
          </cell>
          <cell r="BT231">
            <v>0</v>
          </cell>
          <cell r="BU231">
            <v>3</v>
          </cell>
        </row>
        <row r="232">
          <cell r="F232">
            <v>19.989999999999998</v>
          </cell>
          <cell r="H232" t="str">
            <v>-</v>
          </cell>
          <cell r="I232">
            <v>19.989999999999998</v>
          </cell>
          <cell r="K232" t="str">
            <v>-</v>
          </cell>
          <cell r="L232">
            <v>0</v>
          </cell>
          <cell r="U232" t="str">
            <v>.</v>
          </cell>
          <cell r="V232" t="str">
            <v>[FIRST ENTER END TIME IN QUESTION 0.07, THEN THANK RESPONDENT FOR HIS TIME, AND FINALLY COMPLETE QUESTIONS IN SECTION A]</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row>
        <row r="233">
          <cell r="F233" t="str">
            <v>A.02</v>
          </cell>
          <cell r="H233" t="str">
            <v>A.01</v>
          </cell>
          <cell r="I233" t="str">
            <v>A.02</v>
          </cell>
          <cell r="K233" t="str">
            <v>A.01</v>
          </cell>
          <cell r="L233">
            <v>0</v>
          </cell>
          <cell r="U233" t="str">
            <v>Where did this interview take place?</v>
          </cell>
          <cell r="V233" t="str">
            <v/>
          </cell>
          <cell r="W233" t="str">
            <v>Inside Dwelling of Interviewee</v>
          </cell>
          <cell r="X233" t="str">
            <v>Outside Dwelling but Inside Compound of Interviewee</v>
          </cell>
          <cell r="Y233" t="str">
            <v>In Street Outside Dwelling of Interviewee</v>
          </cell>
          <cell r="Z233" t="str">
            <v>In Public Area</v>
          </cell>
          <cell r="AA233" t="str">
            <v>Other:</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5</v>
          </cell>
        </row>
        <row r="234">
          <cell r="F234" t="str">
            <v>A.04</v>
          </cell>
          <cell r="H234" t="str">
            <v>A.02</v>
          </cell>
          <cell r="I234" t="str">
            <v>A.04</v>
          </cell>
          <cell r="K234" t="str">
            <v>A.02</v>
          </cell>
          <cell r="L234" t="str">
            <v>A.04</v>
          </cell>
          <cell r="U234" t="str">
            <v>Was the interview not able to be finished for any reason?</v>
          </cell>
          <cell r="V234" t="str">
            <v/>
          </cell>
          <cell r="W234" t="str">
            <v>No</v>
          </cell>
          <cell r="X234" t="str">
            <v>Yes</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U234">
            <v>0</v>
          </cell>
          <cell r="AV234">
            <v>0</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U234">
            <v>2</v>
          </cell>
        </row>
        <row r="235">
          <cell r="F235" t="str">
            <v>A.05</v>
          </cell>
          <cell r="H235" t="str">
            <v>A.03</v>
          </cell>
          <cell r="I235" t="str">
            <v>A.05</v>
          </cell>
          <cell r="K235" t="str">
            <v>A.03</v>
          </cell>
          <cell r="L235">
            <v>0</v>
          </cell>
          <cell r="U235" t="str">
            <v>Please explain the reason for this.</v>
          </cell>
          <cell r="V235" t="str">
            <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row>
        <row r="236">
          <cell r="F236" t="str">
            <v>A.06</v>
          </cell>
          <cell r="H236" t="str">
            <v>A.04</v>
          </cell>
          <cell r="I236" t="str">
            <v>A.06</v>
          </cell>
          <cell r="K236" t="str">
            <v>A.04</v>
          </cell>
          <cell r="L236" t="str">
            <v>A.07</v>
          </cell>
          <cell r="U236" t="str">
            <v>Were any relatives of the interviewee listening or observing to the interview at any point?</v>
          </cell>
          <cell r="V236" t="str">
            <v/>
          </cell>
          <cell r="W236" t="str">
            <v>No</v>
          </cell>
          <cell r="X236" t="str">
            <v>Yes</v>
          </cell>
          <cell r="Y236">
            <v>0</v>
          </cell>
          <cell r="Z236">
            <v>0</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2</v>
          </cell>
        </row>
        <row r="237">
          <cell r="F237" t="str">
            <v>A.07</v>
          </cell>
          <cell r="H237" t="str">
            <v>A.05</v>
          </cell>
          <cell r="I237" t="str">
            <v>A.07</v>
          </cell>
          <cell r="K237" t="str">
            <v>A.05</v>
          </cell>
          <cell r="L237">
            <v>0</v>
          </cell>
          <cell r="U237" t="str">
            <v>What was the relationship between the interviewee and the person(s) listening or observing the interview.</v>
          </cell>
          <cell r="V237" t="str">
            <v/>
          </cell>
          <cell r="W237" t="str">
            <v>Grandson</v>
          </cell>
          <cell r="X237" t="str">
            <v>Granddaughter</v>
          </cell>
          <cell r="Y237" t="str">
            <v>Son</v>
          </cell>
          <cell r="Z237" t="str">
            <v>Son-in-Law</v>
          </cell>
          <cell r="AA237" t="str">
            <v>Daughter</v>
          </cell>
          <cell r="AB237" t="str">
            <v>Daughter-in-Law</v>
          </cell>
          <cell r="AC237" t="str">
            <v>Brother</v>
          </cell>
          <cell r="AD237" t="str">
            <v>Brother-in-Law</v>
          </cell>
          <cell r="AE237" t="str">
            <v>Sister</v>
          </cell>
          <cell r="AF237" t="str">
            <v>Sister-in-Law</v>
          </cell>
          <cell r="AG237" t="str">
            <v>Father</v>
          </cell>
          <cell r="AH237" t="str">
            <v>Father-in-Law</v>
          </cell>
          <cell r="AI237" t="str">
            <v>Mother</v>
          </cell>
          <cell r="AJ237" t="str">
            <v>Mother-in-Law</v>
          </cell>
          <cell r="AK237" t="str">
            <v>Grandfather</v>
          </cell>
          <cell r="AL237" t="str">
            <v>Grandmother</v>
          </cell>
          <cell r="AM237" t="str">
            <v>Uncle</v>
          </cell>
          <cell r="AN237" t="str">
            <v>Aunt</v>
          </cell>
          <cell r="AO237" t="str">
            <v>Husband</v>
          </cell>
          <cell r="AP237" t="str">
            <v>Wife</v>
          </cell>
          <cell r="AQ237" t="str">
            <v>Nephew</v>
          </cell>
          <cell r="AR237" t="str">
            <v>Niece</v>
          </cell>
          <cell r="AS237" t="str">
            <v>First Cousin (Male)</v>
          </cell>
          <cell r="AT237" t="str">
            <v>First Cousin (Female)</v>
          </cell>
          <cell r="AU237" t="str">
            <v>Other Male Relative</v>
          </cell>
          <cell r="AV237" t="str">
            <v>Other Female Relative</v>
          </cell>
          <cell r="AW237" t="str">
            <v>Other Male Relatives</v>
          </cell>
          <cell r="AX237" t="str">
            <v>Other Female Relatives</v>
          </cell>
          <cell r="AY237">
            <v>0</v>
          </cell>
          <cell r="AZ237">
            <v>0</v>
          </cell>
          <cell r="BA237">
            <v>0</v>
          </cell>
          <cell r="BB237">
            <v>0</v>
          </cell>
          <cell r="BC237">
            <v>0</v>
          </cell>
          <cell r="BD237">
            <v>0</v>
          </cell>
          <cell r="BE237">
            <v>0</v>
          </cell>
          <cell r="BF237">
            <v>0</v>
          </cell>
          <cell r="BG237">
            <v>0</v>
          </cell>
          <cell r="BH237">
            <v>0</v>
          </cell>
          <cell r="BI237">
            <v>0</v>
          </cell>
          <cell r="BJ237">
            <v>0</v>
          </cell>
          <cell r="BK237">
            <v>0</v>
          </cell>
          <cell r="BL237">
            <v>0</v>
          </cell>
          <cell r="BM237">
            <v>0</v>
          </cell>
          <cell r="BN237">
            <v>0</v>
          </cell>
          <cell r="BO237">
            <v>0</v>
          </cell>
          <cell r="BP237">
            <v>0</v>
          </cell>
          <cell r="BQ237">
            <v>0</v>
          </cell>
          <cell r="BR237">
            <v>0</v>
          </cell>
          <cell r="BS237">
            <v>0</v>
          </cell>
          <cell r="BT237">
            <v>0</v>
          </cell>
          <cell r="BU237">
            <v>28</v>
          </cell>
        </row>
        <row r="238">
          <cell r="F238" t="str">
            <v>A.08</v>
          </cell>
          <cell r="H238" t="str">
            <v>A.06</v>
          </cell>
          <cell r="I238" t="str">
            <v>A.08</v>
          </cell>
          <cell r="K238" t="str">
            <v>A.06</v>
          </cell>
          <cell r="L238">
            <v>0</v>
          </cell>
          <cell r="U238" t="str">
            <v>Please explain what steps you took to discourage these people from observing the interview and why they did not succeed.</v>
          </cell>
          <cell r="V238" t="str">
            <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row>
        <row r="239">
          <cell r="F239" t="str">
            <v>A.09</v>
          </cell>
          <cell r="H239" t="str">
            <v>A.07</v>
          </cell>
          <cell r="I239" t="str">
            <v>A.09</v>
          </cell>
          <cell r="K239" t="str">
            <v>A.07</v>
          </cell>
          <cell r="L239" t="str">
            <v>A.11</v>
          </cell>
          <cell r="U239" t="str">
            <v>Were any non-relatives of the interviewee listening or observing to the interview at any point?</v>
          </cell>
          <cell r="V239" t="str">
            <v/>
          </cell>
          <cell r="W239" t="str">
            <v>No</v>
          </cell>
          <cell r="X239" t="str">
            <v>Yes</v>
          </cell>
          <cell r="Y239">
            <v>0</v>
          </cell>
          <cell r="Z239">
            <v>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2</v>
          </cell>
        </row>
        <row r="240">
          <cell r="F240" t="str">
            <v>A.10</v>
          </cell>
          <cell r="H240" t="str">
            <v>A.08</v>
          </cell>
          <cell r="I240" t="str">
            <v>A.10</v>
          </cell>
          <cell r="K240" t="str">
            <v>A.08</v>
          </cell>
          <cell r="L240">
            <v>0</v>
          </cell>
          <cell r="U240" t="str">
            <v>How many non-relatives listened to or observed the interview?</v>
          </cell>
          <cell r="V240" t="str">
            <v/>
          </cell>
          <cell r="W240" t="str">
            <v>People</v>
          </cell>
          <cell r="X240">
            <v>0</v>
          </cell>
          <cell r="Y240">
            <v>0</v>
          </cell>
          <cell r="Z240">
            <v>0</v>
          </cell>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U240">
            <v>1</v>
          </cell>
        </row>
        <row r="241">
          <cell r="F241" t="str">
            <v>A.11</v>
          </cell>
          <cell r="H241" t="str">
            <v>A.09</v>
          </cell>
          <cell r="I241" t="str">
            <v>A.11</v>
          </cell>
          <cell r="K241" t="str">
            <v>A.09</v>
          </cell>
          <cell r="L241">
            <v>0</v>
          </cell>
          <cell r="U241" t="str">
            <v>Who were these people?</v>
          </cell>
          <cell r="V241" t="str">
            <v/>
          </cell>
          <cell r="W241" t="str">
            <v>|___|___| [CODE FROM OCCUPATION CARD]</v>
          </cell>
          <cell r="X241">
            <v>0</v>
          </cell>
          <cell r="Y241">
            <v>0</v>
          </cell>
          <cell r="Z241">
            <v>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1</v>
          </cell>
        </row>
        <row r="242">
          <cell r="F242" t="str">
            <v>A.12</v>
          </cell>
          <cell r="H242" t="str">
            <v>A.10</v>
          </cell>
          <cell r="I242" t="str">
            <v>A.12</v>
          </cell>
          <cell r="K242" t="str">
            <v>A.10</v>
          </cell>
          <cell r="L242">
            <v>0</v>
          </cell>
          <cell r="U242" t="str">
            <v>Please explain what steps you took to discourage these people from observing the interview and why they did not succeed.</v>
          </cell>
          <cell r="V242" t="str">
            <v/>
          </cell>
          <cell r="W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row>
        <row r="243">
          <cell r="F243" t="str">
            <v>A.13</v>
          </cell>
          <cell r="H243" t="str">
            <v>A.11</v>
          </cell>
          <cell r="I243" t="str">
            <v>A.13</v>
          </cell>
          <cell r="K243" t="str">
            <v>A.11</v>
          </cell>
          <cell r="L243" t="str">
            <v xml:space="preserve"> خاتمه</v>
          </cell>
          <cell r="U243" t="str">
            <v>Are you very confident, to an extent or not at all confident about the general quality of the interview and that the addressee told you the truth?</v>
          </cell>
          <cell r="V243" t="str">
            <v/>
          </cell>
          <cell r="W243" t="str">
            <v>Very Confident of Truthfulness of Responses</v>
          </cell>
          <cell r="X243" t="str">
            <v>Somewhat Confident of Truthfulness of Responses</v>
          </cell>
          <cell r="Y243" t="str">
            <v>Not At All Confident of Truthfulness of Responses</v>
          </cell>
          <cell r="Z243">
            <v>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cell r="AS243">
            <v>0</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U243">
            <v>3</v>
          </cell>
        </row>
        <row r="244">
          <cell r="F244" t="str">
            <v>A.14</v>
          </cell>
          <cell r="H244" t="str">
            <v>A.12</v>
          </cell>
          <cell r="I244" t="str">
            <v>A.14</v>
          </cell>
          <cell r="K244" t="str">
            <v>A.12</v>
          </cell>
          <cell r="L244">
            <v>0</v>
          </cell>
          <cell r="U244" t="str">
            <v>Please explain why you are not confident about the interview or have doubt about the truth told by the respondent:</v>
          </cell>
          <cell r="V244" t="str">
            <v/>
          </cell>
          <cell r="W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row>
        <row r="245">
          <cell r="F245" t="str">
            <v>B.02</v>
          </cell>
          <cell r="H245" t="str">
            <v>B.01</v>
          </cell>
          <cell r="I245" t="str">
            <v>B.02</v>
          </cell>
          <cell r="K245" t="str">
            <v>B.01</v>
          </cell>
          <cell r="L245">
            <v>0</v>
          </cell>
          <cell r="U245" t="str">
            <v>Accuracy of the enumerator in selecting answers and writing in numbers, codes, and text responses:</v>
          </cell>
          <cell r="V245" t="str">
            <v>[QUESTIONS B.01 &amp; B.02 TO BE COMPLETED BY SUPERVISOR]</v>
          </cell>
          <cell r="W245" t="str">
            <v>Very Clear</v>
          </cell>
          <cell r="X245" t="str">
            <v>Fairly Clear</v>
          </cell>
          <cell r="Y245" t="str">
            <v>Fairly Unclear</v>
          </cell>
          <cell r="Z245" t="str">
            <v>Unclear</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4</v>
          </cell>
        </row>
        <row r="246">
          <cell r="F246" t="str">
            <v>B.03</v>
          </cell>
          <cell r="H246" t="str">
            <v>B.02</v>
          </cell>
          <cell r="I246" t="str">
            <v>B.03</v>
          </cell>
          <cell r="K246" t="str">
            <v>B.02</v>
          </cell>
          <cell r="L246">
            <v>0</v>
          </cell>
          <cell r="U246" t="str">
            <v>Have the GPS and other information in section 0 been correctly filled out?</v>
          </cell>
          <cell r="V246" t="str">
            <v/>
          </cell>
          <cell r="W246" t="str">
            <v>No</v>
          </cell>
          <cell r="X246" t="str">
            <v>Yes</v>
          </cell>
          <cell r="Y246">
            <v>0</v>
          </cell>
          <cell r="Z246">
            <v>0</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2</v>
          </cell>
        </row>
        <row r="247">
          <cell r="F247">
            <v>0</v>
          </cell>
          <cell r="H247">
            <v>0</v>
          </cell>
          <cell r="I247">
            <v>0</v>
          </cell>
          <cell r="K247">
            <v>0</v>
          </cell>
          <cell r="L247">
            <v>0</v>
          </cell>
          <cell r="U247">
            <v>0</v>
          </cell>
          <cell r="V247" t="str">
            <v/>
          </cell>
          <cell r="W247">
            <v>0</v>
          </cell>
          <cell r="X247">
            <v>0</v>
          </cell>
          <cell r="Y247">
            <v>0</v>
          </cell>
          <cell r="Z247">
            <v>0</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row>
        <row r="248">
          <cell r="F248">
            <v>1.03</v>
          </cell>
          <cell r="H248">
            <v>0</v>
          </cell>
          <cell r="I248">
            <v>1.03</v>
          </cell>
          <cell r="K248">
            <v>1.02</v>
          </cell>
          <cell r="L248">
            <v>0</v>
          </cell>
          <cell r="U248" t="str">
            <v>In which work or occupation do you spend most of your time?</v>
          </cell>
          <cell r="V248" t="str">
            <v/>
          </cell>
          <cell r="W248" t="str">
            <v>Crop Production for Home Consumption</v>
          </cell>
          <cell r="X248" t="str">
            <v>Livestock Production for Home Consumption</v>
          </cell>
          <cell r="Y248" t="str">
            <v>Production and Sale of Field Crops</v>
          </cell>
          <cell r="Z248" t="str">
            <v>Production and Sale of Opium</v>
          </cell>
          <cell r="AA248" t="str">
            <v>Production and Sale of Orchard Products</v>
          </cell>
          <cell r="AB248" t="str">
            <v>Agricultural Wage Labour</v>
          </cell>
          <cell r="AC248" t="str">
            <v>Opium Wage Labour</v>
          </cell>
          <cell r="AD248" t="str">
            <v>Production and Sale of Live Animals</v>
          </cell>
          <cell r="AE248" t="str">
            <v>Butcher</v>
          </cell>
          <cell r="AF248" t="str">
            <v>Production and Sale of Leather, Skins &amp; Wool</v>
          </cell>
          <cell r="AG248" t="str">
            <v>Production and Sale of Dairy Products (Milk, Cheese, or Curd)</v>
          </cell>
          <cell r="AH248" t="str">
            <v>Livestock Wage Labour</v>
          </cell>
          <cell r="AI248" t="str">
            <v>Shepherding</v>
          </cell>
          <cell r="AJ248" t="str">
            <v>Driver</v>
          </cell>
          <cell r="AK248" t="str">
            <v>Taxi Driver</v>
          </cell>
          <cell r="AL248" t="str">
            <v>Trading / Middleman</v>
          </cell>
          <cell r="AM248" t="str">
            <v>Collection of Bushes / Firewood for Sale</v>
          </cell>
          <cell r="AN248" t="str">
            <v>Collection of Bushes / Firewood for Home Use</v>
          </cell>
          <cell r="AO248" t="str">
            <v>Cross Border Trade</v>
          </cell>
          <cell r="AP248" t="str">
            <v>Smuggling</v>
          </cell>
          <cell r="AQ248" t="str">
            <v>Shopkeeper</v>
          </cell>
          <cell r="AR248" t="str">
            <v>Milling</v>
          </cell>
          <cell r="AS248" t="str">
            <v xml:space="preserve">Mining </v>
          </cell>
          <cell r="AT248" t="str">
            <v>Carpentry</v>
          </cell>
          <cell r="AU248" t="str">
            <v>Steelwork (Blacksmith)</v>
          </cell>
          <cell r="AV248" t="str">
            <v>Brick Maker</v>
          </cell>
          <cell r="AW248" t="str">
            <v>Masonry</v>
          </cell>
          <cell r="AX248" t="str">
            <v>Construction Labor</v>
          </cell>
          <cell r="AY248" t="str">
            <v>Casual Labor</v>
          </cell>
          <cell r="AZ248" t="str">
            <v>Welding</v>
          </cell>
          <cell r="BA248" t="str">
            <v>Tinsmith</v>
          </cell>
          <cell r="BB248" t="str">
            <v>Barber</v>
          </cell>
          <cell r="BC248" t="str">
            <v xml:space="preserve">Baker </v>
          </cell>
          <cell r="BD248" t="str">
            <v>Tailor</v>
          </cell>
          <cell r="BE248" t="str">
            <v>Needlecraft</v>
          </cell>
          <cell r="BF248" t="str">
            <v>Carpet Weaving</v>
          </cell>
          <cell r="BG248" t="str">
            <v>Lending Money</v>
          </cell>
          <cell r="BH248" t="str">
            <v>Doctor</v>
          </cell>
          <cell r="BI248" t="str">
            <v>Health Worker / Nurse / Midwife</v>
          </cell>
          <cell r="BJ248" t="str">
            <v>Principal / Teacher Manager / Teacher</v>
          </cell>
          <cell r="BK248" t="str">
            <v>Malik / Arbab / Qariyadar</v>
          </cell>
          <cell r="BL248" t="str">
            <v>Village Leader</v>
          </cell>
          <cell r="BM248" t="str">
            <v>Job with Government</v>
          </cell>
          <cell r="BN248" t="str">
            <v>Job with Non-Government Organization</v>
          </cell>
          <cell r="BO248" t="str">
            <v>Job with Company or Private Sector</v>
          </cell>
          <cell r="BP248" t="str">
            <v>Military Service / Police / Army</v>
          </cell>
          <cell r="BQ248" t="str">
            <v>Begging</v>
          </cell>
          <cell r="BR248" t="str">
            <v>None / Unemployed / Stay at Home</v>
          </cell>
          <cell r="BS248" t="str">
            <v>Other:</v>
          </cell>
          <cell r="BT248">
            <v>0</v>
          </cell>
          <cell r="BU248">
            <v>49</v>
          </cell>
        </row>
        <row r="249">
          <cell r="F249">
            <v>1.06</v>
          </cell>
          <cell r="H249">
            <v>0</v>
          </cell>
          <cell r="I249">
            <v>1.06</v>
          </cell>
          <cell r="K249">
            <v>1.04</v>
          </cell>
          <cell r="L249">
            <v>0</v>
          </cell>
          <cell r="U249" t="str">
            <v>In total, how many people live in this household?</v>
          </cell>
          <cell r="V249" t="str">
            <v/>
          </cell>
          <cell r="W249" t="str">
            <v>People</v>
          </cell>
          <cell r="X249">
            <v>0</v>
          </cell>
          <cell r="Y249">
            <v>0</v>
          </cell>
          <cell r="Z249">
            <v>0</v>
          </cell>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cell r="AS249">
            <v>0</v>
          </cell>
          <cell r="AT249">
            <v>0</v>
          </cell>
          <cell r="AU249">
            <v>0</v>
          </cell>
          <cell r="AV249">
            <v>0</v>
          </cell>
          <cell r="AW249">
            <v>0</v>
          </cell>
          <cell r="AX249">
            <v>0</v>
          </cell>
          <cell r="AY249">
            <v>0</v>
          </cell>
          <cell r="AZ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U249">
            <v>1</v>
          </cell>
        </row>
        <row r="250">
          <cell r="F250">
            <v>2.0099999999999998</v>
          </cell>
          <cell r="H250">
            <v>0</v>
          </cell>
          <cell r="I250">
            <v>2.0099999999999998</v>
          </cell>
          <cell r="K250">
            <v>2.0099999999999998</v>
          </cell>
          <cell r="L250">
            <v>0</v>
          </cell>
          <cell r="U250" t="str">
            <v>In the past 30 days, what is the main source of drinking water for the household?</v>
          </cell>
          <cell r="V250" t="str">
            <v/>
          </cell>
          <cell r="W250" t="str">
            <v>Deep Open Well (Public)</v>
          </cell>
          <cell r="X250" t="str">
            <v>Deep Open Well (Compound)</v>
          </cell>
          <cell r="Y250" t="str">
            <v>Shallow Open Well (Public)</v>
          </cell>
          <cell r="Z250" t="str">
            <v>Shallow Open Well (Compound)</v>
          </cell>
          <cell r="AA250" t="str">
            <v>Hand Pump (Public)</v>
          </cell>
          <cell r="AB250" t="str">
            <v>Hand Pump (Compound)</v>
          </cell>
          <cell r="AC250" t="str">
            <v>Bored Wells (Hand Pump)</v>
          </cell>
          <cell r="AD250" t="str">
            <v>Bored Wells (Motorized)</v>
          </cell>
          <cell r="AE250" t="str">
            <v>Spring (Unprotected)</v>
          </cell>
          <cell r="AF250" t="str">
            <v>Spring (Protected)</v>
          </cell>
          <cell r="AG250" t="str">
            <v>Pipe Scheme (Gravity)</v>
          </cell>
          <cell r="AH250" t="str">
            <v>Pipe Scheme (Motorized)</v>
          </cell>
          <cell r="AI250" t="str">
            <v>Pipe Scheme (Municipal)</v>
          </cell>
          <cell r="AJ250" t="str">
            <v>Arhad</v>
          </cell>
          <cell r="AK250" t="str">
            <v>Kariz</v>
          </cell>
          <cell r="AL250" t="str">
            <v>River / Canal</v>
          </cell>
          <cell r="AM250" t="str">
            <v>Stream</v>
          </cell>
          <cell r="AN250" t="str">
            <v>Lake</v>
          </cell>
          <cell r="AO250" t="str">
            <v>Small Reservoir</v>
          </cell>
          <cell r="AP250" t="str">
            <v>Pool</v>
          </cell>
          <cell r="AQ250" t="str">
            <v>Drainage</v>
          </cell>
          <cell r="AR250" t="str">
            <v>Water Tanker</v>
          </cell>
          <cell r="AS250" t="str">
            <v>Bottled Water</v>
          </cell>
          <cell r="AT250" t="str">
            <v>Other:</v>
          </cell>
          <cell r="AU250">
            <v>0</v>
          </cell>
          <cell r="AV250">
            <v>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U250">
            <v>24</v>
          </cell>
        </row>
        <row r="251">
          <cell r="F251">
            <v>2.02</v>
          </cell>
          <cell r="H251">
            <v>0</v>
          </cell>
          <cell r="I251">
            <v>2.02</v>
          </cell>
          <cell r="K251">
            <v>2.0199999999999996</v>
          </cell>
          <cell r="L251">
            <v>0</v>
          </cell>
          <cell r="U251" t="str">
            <v>How much time does it take to collect water from {name of source} and return home? (including waiting time)</v>
          </cell>
          <cell r="V251" t="str">
            <v/>
          </cell>
          <cell r="W251" t="str">
            <v>No Time (In Compound)</v>
          </cell>
          <cell r="X251" t="str">
            <v>Minutes</v>
          </cell>
          <cell r="Y251" t="str">
            <v>Hours</v>
          </cell>
          <cell r="Z251">
            <v>0</v>
          </cell>
          <cell r="AA251">
            <v>0</v>
          </cell>
          <cell r="AB251">
            <v>0</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P251">
            <v>0</v>
          </cell>
          <cell r="AQ251">
            <v>0</v>
          </cell>
          <cell r="AR251">
            <v>0</v>
          </cell>
          <cell r="AS251">
            <v>0</v>
          </cell>
          <cell r="AT251">
            <v>0</v>
          </cell>
          <cell r="AU251">
            <v>0</v>
          </cell>
          <cell r="AV251">
            <v>0</v>
          </cell>
          <cell r="AW251">
            <v>0</v>
          </cell>
          <cell r="AX251">
            <v>0</v>
          </cell>
          <cell r="AY251">
            <v>0</v>
          </cell>
          <cell r="AZ251">
            <v>0</v>
          </cell>
          <cell r="BA251">
            <v>0</v>
          </cell>
          <cell r="BB251">
            <v>0</v>
          </cell>
          <cell r="BC251">
            <v>0</v>
          </cell>
          <cell r="BD251">
            <v>0</v>
          </cell>
          <cell r="BE251">
            <v>0</v>
          </cell>
          <cell r="BF251">
            <v>0</v>
          </cell>
          <cell r="BG251">
            <v>0</v>
          </cell>
          <cell r="BH251">
            <v>0</v>
          </cell>
          <cell r="BI251">
            <v>0</v>
          </cell>
          <cell r="BJ251">
            <v>0</v>
          </cell>
          <cell r="BK251">
            <v>0</v>
          </cell>
          <cell r="BL251">
            <v>0</v>
          </cell>
          <cell r="BM251">
            <v>0</v>
          </cell>
          <cell r="BN251">
            <v>0</v>
          </cell>
          <cell r="BO251">
            <v>0</v>
          </cell>
          <cell r="BP251">
            <v>0</v>
          </cell>
          <cell r="BQ251">
            <v>0</v>
          </cell>
          <cell r="BR251">
            <v>0</v>
          </cell>
          <cell r="BS251">
            <v>0</v>
          </cell>
          <cell r="BT251">
            <v>0</v>
          </cell>
          <cell r="BU251">
            <v>3</v>
          </cell>
        </row>
        <row r="252">
          <cell r="F252">
            <v>2.0299999999999998</v>
          </cell>
          <cell r="H252">
            <v>0</v>
          </cell>
          <cell r="I252">
            <v>2.0299999999999998</v>
          </cell>
          <cell r="K252">
            <v>2.0299999999999994</v>
          </cell>
          <cell r="L252">
            <v>0</v>
          </cell>
          <cell r="U252" t="str">
            <v>In the past 7 days, was water collected on a daily or weekly basis? How many times {per day / week}?</v>
          </cell>
          <cell r="V252" t="str">
            <v/>
          </cell>
          <cell r="W252" t="str">
            <v>Per Day</v>
          </cell>
          <cell r="X252" t="str">
            <v>Per Week</v>
          </cell>
          <cell r="Y252" t="str">
            <v>More Than Five Times a Day [SPECIFY]:</v>
          </cell>
          <cell r="Z252" t="str">
            <v>Five Times a Day</v>
          </cell>
          <cell r="AA252" t="str">
            <v>Four Times a Day</v>
          </cell>
          <cell r="AB252" t="str">
            <v>Three Times a Day</v>
          </cell>
          <cell r="AC252" t="str">
            <v>Twice a Day</v>
          </cell>
          <cell r="AD252" t="str">
            <v>Once a Day</v>
          </cell>
          <cell r="AE252" t="str">
            <v>Once a Week</v>
          </cell>
          <cell r="AF252" t="str">
            <v>Twice a Week</v>
          </cell>
          <cell r="AG252" t="str">
            <v>Three Times a Week</v>
          </cell>
          <cell r="AH252" t="str">
            <v>Four Times a Week</v>
          </cell>
          <cell r="AI252" t="str">
            <v>Five Times a Week</v>
          </cell>
          <cell r="AJ252" t="str">
            <v>Six Times a Week</v>
          </cell>
          <cell r="AK252" t="str">
            <v>Other:</v>
          </cell>
          <cell r="AL252">
            <v>0</v>
          </cell>
          <cell r="AM252">
            <v>0</v>
          </cell>
          <cell r="AN252">
            <v>0</v>
          </cell>
          <cell r="AO252">
            <v>0</v>
          </cell>
          <cell r="AP252">
            <v>0</v>
          </cell>
          <cell r="AQ252">
            <v>0</v>
          </cell>
          <cell r="AR252">
            <v>0</v>
          </cell>
          <cell r="AS252">
            <v>0</v>
          </cell>
          <cell r="AT252">
            <v>0</v>
          </cell>
          <cell r="AU252">
            <v>0</v>
          </cell>
          <cell r="AV252">
            <v>0</v>
          </cell>
          <cell r="AW252">
            <v>0</v>
          </cell>
          <cell r="AX252">
            <v>0</v>
          </cell>
          <cell r="AY252">
            <v>0</v>
          </cell>
          <cell r="AZ252">
            <v>0</v>
          </cell>
          <cell r="BA252">
            <v>0</v>
          </cell>
          <cell r="BB252">
            <v>0</v>
          </cell>
          <cell r="BC252">
            <v>0</v>
          </cell>
          <cell r="BD252">
            <v>0</v>
          </cell>
          <cell r="BE252">
            <v>0</v>
          </cell>
          <cell r="BF252">
            <v>0</v>
          </cell>
          <cell r="BG252">
            <v>0</v>
          </cell>
          <cell r="BH252">
            <v>0</v>
          </cell>
          <cell r="BI252">
            <v>0</v>
          </cell>
          <cell r="BJ252">
            <v>0</v>
          </cell>
          <cell r="BK252">
            <v>0</v>
          </cell>
          <cell r="BL252">
            <v>0</v>
          </cell>
          <cell r="BM252">
            <v>0</v>
          </cell>
          <cell r="BN252">
            <v>0</v>
          </cell>
          <cell r="BO252">
            <v>0</v>
          </cell>
          <cell r="BP252">
            <v>0</v>
          </cell>
          <cell r="BQ252">
            <v>0</v>
          </cell>
          <cell r="BR252">
            <v>0</v>
          </cell>
          <cell r="BS252">
            <v>0</v>
          </cell>
          <cell r="BT252">
            <v>0</v>
          </cell>
          <cell r="BU252">
            <v>15</v>
          </cell>
        </row>
        <row r="253">
          <cell r="F253">
            <v>6.1</v>
          </cell>
          <cell r="H253">
            <v>0</v>
          </cell>
          <cell r="I253">
            <v>6.1</v>
          </cell>
          <cell r="K253">
            <v>4.0599999999999987</v>
          </cell>
          <cell r="L253">
            <v>0</v>
          </cell>
          <cell r="U253" t="str">
            <v>If someone in the village needs food or money as a result of a personal catastrophe, who or what group will assist them?</v>
          </cell>
          <cell r="V253" t="str">
            <v/>
          </cell>
          <cell r="W253" t="str">
            <v>No Such Person</v>
          </cell>
          <cell r="X253" t="str">
            <v>Malik</v>
          </cell>
          <cell r="Y253" t="str">
            <v>Arbab</v>
          </cell>
          <cell r="Z253" t="str">
            <v>Qariyadar</v>
          </cell>
          <cell r="AA253" t="str">
            <v>Khan</v>
          </cell>
          <cell r="AB253" t="str">
            <v>Zamindar</v>
          </cell>
          <cell r="AC253" t="str">
            <v>Beg / Baay</v>
          </cell>
          <cell r="AD253" t="str">
            <v>Commander</v>
          </cell>
          <cell r="AE253" t="str">
            <v>Mullah / Imam</v>
          </cell>
          <cell r="AF253" t="str">
            <v>Mosque Mullah</v>
          </cell>
          <cell r="AG253" t="str">
            <v>Mawlawi</v>
          </cell>
          <cell r="AH253" t="str">
            <v>Religious Scholar</v>
          </cell>
          <cell r="AI253" t="str">
            <v>Rohani</v>
          </cell>
          <cell r="AJ253" t="str">
            <v>Judge</v>
          </cell>
          <cell r="AK253" t="str">
            <v>Tribal Elders</v>
          </cell>
          <cell r="AL253" t="str">
            <v>Whitebeards</v>
          </cell>
          <cell r="AM253" t="str">
            <v>Council</v>
          </cell>
          <cell r="AN253" t="str">
            <v>CDC</v>
          </cell>
          <cell r="AO253" t="str">
            <v>Tribal Council</v>
          </cell>
          <cell r="AP253" t="str">
            <v>Head of CDC</v>
          </cell>
          <cell r="AQ253" t="str">
            <v>Treasurer of CDC</v>
          </cell>
          <cell r="AR253" t="str">
            <v>Member of CDC</v>
          </cell>
          <cell r="AS253" t="str">
            <v>Head of Council</v>
          </cell>
          <cell r="AT253" t="str">
            <v>Member of Council</v>
          </cell>
          <cell r="AU253" t="str">
            <v>Head of Tribal Council</v>
          </cell>
          <cell r="AV253" t="str">
            <v>Member of Tribal Council</v>
          </cell>
          <cell r="AW253" t="str">
            <v>People's Representative</v>
          </cell>
          <cell r="AX253" t="str">
            <v>Police Commander</v>
          </cell>
          <cell r="AY253" t="str">
            <v>District Administrator</v>
          </cell>
          <cell r="AZ253" t="str">
            <v>Villagers</v>
          </cell>
          <cell r="BA253" t="str">
            <v>Other:</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U253">
            <v>31</v>
          </cell>
        </row>
        <row r="254">
          <cell r="F254">
            <v>7.13</v>
          </cell>
          <cell r="H254">
            <v>0</v>
          </cell>
          <cell r="I254">
            <v>7.13</v>
          </cell>
          <cell r="K254">
            <v>7.0699999999999985</v>
          </cell>
          <cell r="L254">
            <v>0</v>
          </cell>
          <cell r="U254" t="str">
            <v>In total, what was the value of the contribution?</v>
          </cell>
          <cell r="V254" t="str">
            <v>[IF IN KIND, ESTIMATE VALUE AND MARK "ESTIMATED BY ENUMERATOR"]</v>
          </cell>
          <cell r="W254" t="str">
            <v>Estimated by Enumerator</v>
          </cell>
          <cell r="X254" t="str">
            <v>Afghani</v>
          </cell>
          <cell r="Y254">
            <v>0</v>
          </cell>
          <cell r="Z254">
            <v>0</v>
          </cell>
          <cell r="AA254">
            <v>0</v>
          </cell>
          <cell r="AB254">
            <v>0</v>
          </cell>
          <cell r="AC254">
            <v>0</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cell r="AS254">
            <v>0</v>
          </cell>
          <cell r="AT254">
            <v>0</v>
          </cell>
          <cell r="AU254">
            <v>0</v>
          </cell>
          <cell r="AV254">
            <v>0</v>
          </cell>
          <cell r="AW254">
            <v>0</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U254">
            <v>2</v>
          </cell>
        </row>
        <row r="255">
          <cell r="F255">
            <v>15.1</v>
          </cell>
          <cell r="H255">
            <v>0</v>
          </cell>
          <cell r="I255">
            <v>15.1</v>
          </cell>
          <cell r="K255" t="str">
            <v>N/A</v>
          </cell>
          <cell r="L255">
            <v>0</v>
          </cell>
          <cell r="U255" t="str">
            <v>In your opinion, when the government officials makes a decision about a program or project, what is the most important thing for them?: (1) How much it benefits the people of Afghanistan; (2) How much it benefits their tribe; or (3) How it serves their personal interests.</v>
          </cell>
          <cell r="V255" t="str">
            <v/>
          </cell>
          <cell r="W255" t="str">
            <v>How Much it Benefits the People of Afghanistan</v>
          </cell>
          <cell r="X255" t="str">
            <v>How Miuch It Benefits Their Tribe</v>
          </cell>
          <cell r="Y255" t="str">
            <v>How It Serves Their Personal Interests</v>
          </cell>
          <cell r="Z255">
            <v>0</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cell r="AS255">
            <v>0</v>
          </cell>
          <cell r="AT255">
            <v>0</v>
          </cell>
          <cell r="AU255">
            <v>0</v>
          </cell>
          <cell r="AV255">
            <v>0</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U255">
            <v>3</v>
          </cell>
        </row>
        <row r="256">
          <cell r="F256" t="str">
            <v>N.38</v>
          </cell>
          <cell r="H256">
            <v>0</v>
          </cell>
          <cell r="I256" t="str">
            <v>N.38</v>
          </cell>
          <cell r="K256" t="str">
            <v>N/A</v>
          </cell>
          <cell r="L256">
            <v>6.01</v>
          </cell>
          <cell r="U256" t="str">
            <v>During the past month, excluding work done for cash-for-work programs or organizations, have you done any paid labor for anyone else?</v>
          </cell>
          <cell r="V256" t="str">
            <v/>
          </cell>
          <cell r="W256" t="str">
            <v>No</v>
          </cell>
          <cell r="X256" t="str">
            <v>Yes</v>
          </cell>
          <cell r="Y256">
            <v>0</v>
          </cell>
          <cell r="Z256">
            <v>0</v>
          </cell>
          <cell r="AA256">
            <v>0</v>
          </cell>
          <cell r="AB256">
            <v>0</v>
          </cell>
          <cell r="AC256">
            <v>0</v>
          </cell>
          <cell r="AD256">
            <v>0</v>
          </cell>
          <cell r="AE256">
            <v>0</v>
          </cell>
          <cell r="AF256">
            <v>0</v>
          </cell>
          <cell r="AG256">
            <v>0</v>
          </cell>
          <cell r="AH256">
            <v>0</v>
          </cell>
          <cell r="AI256">
            <v>0</v>
          </cell>
          <cell r="AJ256">
            <v>0</v>
          </cell>
          <cell r="AK256">
            <v>0</v>
          </cell>
          <cell r="AL256">
            <v>0</v>
          </cell>
          <cell r="AM256">
            <v>0</v>
          </cell>
          <cell r="AN256">
            <v>0</v>
          </cell>
          <cell r="AO256">
            <v>0</v>
          </cell>
          <cell r="AP256">
            <v>0</v>
          </cell>
          <cell r="AQ256">
            <v>0</v>
          </cell>
          <cell r="AR256">
            <v>0</v>
          </cell>
          <cell r="AS256">
            <v>0</v>
          </cell>
          <cell r="AT256">
            <v>0</v>
          </cell>
          <cell r="AU256">
            <v>0</v>
          </cell>
          <cell r="AV256">
            <v>0</v>
          </cell>
          <cell r="AW256">
            <v>0</v>
          </cell>
          <cell r="AX256">
            <v>0</v>
          </cell>
          <cell r="AY256">
            <v>0</v>
          </cell>
          <cell r="AZ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U256">
            <v>2</v>
          </cell>
        </row>
        <row r="257">
          <cell r="F257" t="str">
            <v>N.39</v>
          </cell>
          <cell r="H257">
            <v>0</v>
          </cell>
          <cell r="I257" t="str">
            <v>N.39</v>
          </cell>
          <cell r="K257" t="str">
            <v>N/A</v>
          </cell>
          <cell r="L257">
            <v>0</v>
          </cell>
          <cell r="U257" t="str">
            <v>What was the daily wage for this work?</v>
          </cell>
          <cell r="V257" t="str">
            <v>[IF IN KIND, ESTIMATE VALUE AND MARK "ESTIMATED BY ENUMERATOR"]</v>
          </cell>
          <cell r="W257" t="str">
            <v>Estimated by Enumerator</v>
          </cell>
          <cell r="X257" t="str">
            <v>Afghani</v>
          </cell>
          <cell r="Y257">
            <v>0</v>
          </cell>
          <cell r="Z257">
            <v>0</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V257">
            <v>0</v>
          </cell>
          <cell r="AW257">
            <v>0</v>
          </cell>
          <cell r="AX257">
            <v>0</v>
          </cell>
          <cell r="AY257">
            <v>0</v>
          </cell>
          <cell r="AZ257">
            <v>0</v>
          </cell>
          <cell r="BA257">
            <v>0</v>
          </cell>
          <cell r="BB257">
            <v>0</v>
          </cell>
          <cell r="BC257">
            <v>0</v>
          </cell>
          <cell r="BD257">
            <v>0</v>
          </cell>
          <cell r="BE257">
            <v>0</v>
          </cell>
          <cell r="BF257">
            <v>0</v>
          </cell>
          <cell r="BG257">
            <v>0</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U257">
            <v>2</v>
          </cell>
        </row>
        <row r="258">
          <cell r="F258" t="str">
            <v>N.40</v>
          </cell>
          <cell r="H258">
            <v>0</v>
          </cell>
          <cell r="I258" t="str">
            <v>N.40</v>
          </cell>
          <cell r="K258" t="str">
            <v>N/A</v>
          </cell>
          <cell r="L258">
            <v>0</v>
          </cell>
          <cell r="U258" t="str">
            <v>In the past 30 days, for how many days did you do this work?</v>
          </cell>
          <cell r="V258" t="str">
            <v/>
          </cell>
          <cell r="W258" t="str">
            <v>Days</v>
          </cell>
          <cell r="X258">
            <v>0</v>
          </cell>
          <cell r="Y258">
            <v>0</v>
          </cell>
          <cell r="Z258">
            <v>0</v>
          </cell>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P258">
            <v>0</v>
          </cell>
          <cell r="AQ258">
            <v>0</v>
          </cell>
          <cell r="AR258">
            <v>0</v>
          </cell>
          <cell r="AS258">
            <v>0</v>
          </cell>
          <cell r="AT258">
            <v>0</v>
          </cell>
          <cell r="AU258">
            <v>0</v>
          </cell>
          <cell r="AV258">
            <v>0</v>
          </cell>
          <cell r="AW258">
            <v>0</v>
          </cell>
          <cell r="AX258">
            <v>0</v>
          </cell>
          <cell r="AY258">
            <v>0</v>
          </cell>
          <cell r="AZ258">
            <v>0</v>
          </cell>
          <cell r="BA258">
            <v>0</v>
          </cell>
          <cell r="BB258">
            <v>0</v>
          </cell>
          <cell r="BC258">
            <v>0</v>
          </cell>
          <cell r="BD258">
            <v>0</v>
          </cell>
          <cell r="BE258">
            <v>0</v>
          </cell>
          <cell r="BF258">
            <v>0</v>
          </cell>
          <cell r="BG258">
            <v>0</v>
          </cell>
          <cell r="BH258">
            <v>0</v>
          </cell>
          <cell r="BI258">
            <v>0</v>
          </cell>
          <cell r="BJ258">
            <v>0</v>
          </cell>
          <cell r="BK258">
            <v>0</v>
          </cell>
          <cell r="BL258">
            <v>0</v>
          </cell>
          <cell r="BM258">
            <v>0</v>
          </cell>
          <cell r="BN258">
            <v>0</v>
          </cell>
          <cell r="BO258">
            <v>0</v>
          </cell>
          <cell r="BP258">
            <v>0</v>
          </cell>
          <cell r="BQ258">
            <v>0</v>
          </cell>
          <cell r="BR258">
            <v>0</v>
          </cell>
          <cell r="BS258">
            <v>0</v>
          </cell>
          <cell r="BT258">
            <v>0</v>
          </cell>
          <cell r="BU258">
            <v>1</v>
          </cell>
        </row>
        <row r="259">
          <cell r="F259" t="str">
            <v>N.87</v>
          </cell>
          <cell r="H259">
            <v>0</v>
          </cell>
          <cell r="I259" t="str">
            <v>N.87</v>
          </cell>
          <cell r="K259" t="str">
            <v>N/A</v>
          </cell>
          <cell r="L259">
            <v>0</v>
          </cell>
          <cell r="U259" t="str">
            <v xml:space="preserve">In your opinion, if a storage is built in your village for marketable crops, would you store your crops there? </v>
          </cell>
          <cell r="V259" t="str">
            <v/>
          </cell>
          <cell r="W259" t="str">
            <v>No</v>
          </cell>
          <cell r="X259" t="str">
            <v>Yes</v>
          </cell>
          <cell r="Y259">
            <v>0</v>
          </cell>
          <cell r="Z259">
            <v>0</v>
          </cell>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U259">
            <v>2</v>
          </cell>
        </row>
        <row r="260">
          <cell r="F260">
            <v>11.14</v>
          </cell>
          <cell r="H260">
            <v>0</v>
          </cell>
          <cell r="I260">
            <v>11.14</v>
          </cell>
          <cell r="K260">
            <v>13.059999999999999</v>
          </cell>
          <cell r="L260">
            <v>0</v>
          </cell>
          <cell r="U260" t="str">
            <v>What was the title or occupation of the person that (most recently) gave you the loan?</v>
          </cell>
          <cell r="V260" t="str">
            <v/>
          </cell>
          <cell r="W260" t="str">
            <v>Farmer (Cultivates Own Land)</v>
          </cell>
          <cell r="X260" t="str">
            <v>Farmer (Cultivates Others' Land)</v>
          </cell>
          <cell r="Y260" t="str">
            <v>Agricultural Laborer</v>
          </cell>
          <cell r="Z260" t="str">
            <v>Agricultural / Animal Husbandry Specialist</v>
          </cell>
          <cell r="AA260" t="str">
            <v>Livestock Owner</v>
          </cell>
          <cell r="AB260" t="str">
            <v>Middleman</v>
          </cell>
          <cell r="AC260" t="str">
            <v>Money Lender</v>
          </cell>
          <cell r="AD260" t="str">
            <v>NGO Employee</v>
          </cell>
          <cell r="AE260" t="str">
            <v>Unskilled Laborer</v>
          </cell>
          <cell r="AF260" t="str">
            <v>Driver</v>
          </cell>
          <cell r="AG260" t="str">
            <v>Shopkeeper</v>
          </cell>
          <cell r="AH260" t="str">
            <v>Trader</v>
          </cell>
          <cell r="AI260" t="str">
            <v>Smuggler</v>
          </cell>
          <cell r="AJ260" t="str">
            <v>Teacher</v>
          </cell>
          <cell r="AK260" t="str">
            <v>Arbab / Malik / Qariyadar</v>
          </cell>
          <cell r="AL260" t="str">
            <v>Khan / Zamindar / Beg / Baay</v>
          </cell>
          <cell r="AM260" t="str">
            <v>Mullah / Imam / Mosque Mullah</v>
          </cell>
          <cell r="AN260" t="str">
            <v>Mawlawi / Religious Scholar / Rohanion</v>
          </cell>
          <cell r="AO260" t="str">
            <v>Head of Council</v>
          </cell>
          <cell r="AP260" t="str">
            <v>Member of Council</v>
          </cell>
          <cell r="AQ260" t="str">
            <v>Head of CDC</v>
          </cell>
          <cell r="AR260" t="str">
            <v>Deputy Head of CDC</v>
          </cell>
          <cell r="AS260" t="str">
            <v>Treasurer of CDC</v>
          </cell>
          <cell r="AT260" t="str">
            <v>Member of CDC</v>
          </cell>
          <cell r="AU260" t="str">
            <v>Commander</v>
          </cell>
          <cell r="AV260" t="str">
            <v>NGO</v>
          </cell>
          <cell r="AW260" t="str">
            <v>Microfinance Organization</v>
          </cell>
          <cell r="AX260" t="str">
            <v>Other:</v>
          </cell>
          <cell r="AY260">
            <v>0</v>
          </cell>
          <cell r="AZ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U260">
            <v>28</v>
          </cell>
        </row>
        <row r="261">
          <cell r="F261" t="str">
            <v>N.18</v>
          </cell>
          <cell r="H261">
            <v>0</v>
          </cell>
          <cell r="I261" t="str">
            <v>N.18</v>
          </cell>
          <cell r="K261" t="str">
            <v>N/A</v>
          </cell>
          <cell r="L261">
            <v>0</v>
          </cell>
          <cell r="U261" t="str">
            <v>In your opinion, are there people in this village who are able to escape punishment for crimes or wrong things they have done because of their wealth, power, or tribal or family connections?</v>
          </cell>
          <cell r="V261" t="str">
            <v/>
          </cell>
          <cell r="W261" t="str">
            <v>Yes, Some People in the Village Can Escape Punishment</v>
          </cell>
          <cell r="X261" t="str">
            <v>No, Nobody in this Village Can Escape Punishment</v>
          </cell>
          <cell r="Y261" t="str">
            <v>Other:</v>
          </cell>
          <cell r="Z261">
            <v>0</v>
          </cell>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U261">
            <v>3</v>
          </cell>
        </row>
        <row r="262">
          <cell r="F262">
            <v>15.03</v>
          </cell>
          <cell r="H262">
            <v>0</v>
          </cell>
          <cell r="I262">
            <v>15.03</v>
          </cell>
          <cell r="K262">
            <v>11.02</v>
          </cell>
          <cell r="L262">
            <v>0</v>
          </cell>
          <cell r="U262" t="str">
            <v>When villagers find a problem, such as corruption, or if they disagree with a decision, are they comfortable and safe in expressing their disagreement to the {malik / arbab / qariyadar} or other village decision-makers?</v>
          </cell>
          <cell r="V262" t="str">
            <v/>
          </cell>
          <cell r="W262" t="str">
            <v>No, They Are Not Comfortable in Telling Village Leaders or People When They Disagree</v>
          </cell>
          <cell r="X262" t="str">
            <v>Yes, They Are Comfortable in Telling Village Leaders or People When They Disagree</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0</v>
          </cell>
          <cell r="BJ262">
            <v>0</v>
          </cell>
          <cell r="BK262">
            <v>0</v>
          </cell>
          <cell r="BL262">
            <v>0</v>
          </cell>
          <cell r="BM262">
            <v>0</v>
          </cell>
          <cell r="BN262">
            <v>0</v>
          </cell>
          <cell r="BO262">
            <v>0</v>
          </cell>
          <cell r="BP262">
            <v>0</v>
          </cell>
          <cell r="BQ262">
            <v>0</v>
          </cell>
          <cell r="BR262">
            <v>0</v>
          </cell>
          <cell r="BS262">
            <v>0</v>
          </cell>
          <cell r="BT262">
            <v>0</v>
          </cell>
          <cell r="BU262">
            <v>2</v>
          </cell>
        </row>
        <row r="263">
          <cell r="F263" t="str">
            <v>N.03</v>
          </cell>
          <cell r="H263">
            <v>0</v>
          </cell>
          <cell r="I263" t="str">
            <v>N.03</v>
          </cell>
          <cell r="K263" t="str">
            <v>N/A</v>
          </cell>
          <cell r="L263">
            <v>0</v>
          </cell>
          <cell r="U263" t="str">
            <v>I am going to read a list of responsibilities or duties. For each responsibility or duty, please tell me how satisfied you are with how they have performed during the past 12 months. Are you very satisfied, little satisfied, neither satisfied nor unsatisfied, little unsatisfied, or very satisfied?</v>
          </cell>
          <cell r="V263" t="str">
            <v/>
          </cell>
          <cell r="W263" t="str">
            <v>Very Satisfied</v>
          </cell>
          <cell r="X263" t="str">
            <v>Satisfied</v>
          </cell>
          <cell r="Y263" t="str">
            <v>Neither Satisfied nor Unsatisfied</v>
          </cell>
          <cell r="Z263" t="str">
            <v>Unsatisfied</v>
          </cell>
          <cell r="AA263" t="str">
            <v>Very Unsatisfied</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U263">
            <v>5</v>
          </cell>
        </row>
        <row r="264">
          <cell r="F264" t="str">
            <v>N.41</v>
          </cell>
          <cell r="H264">
            <v>0</v>
          </cell>
          <cell r="I264" t="str">
            <v>N.41</v>
          </cell>
          <cell r="K264">
            <v>12.01</v>
          </cell>
          <cell r="L264">
            <v>0</v>
          </cell>
          <cell r="U264" t="str">
            <v>Resolution of civil disputes which occur between people in the village over marriage issues</v>
          </cell>
          <cell r="V264" t="str">
            <v/>
          </cell>
          <cell r="W264" t="str">
            <v>Very Satisfied</v>
          </cell>
          <cell r="X264" t="str">
            <v>Satisfied</v>
          </cell>
          <cell r="Y264" t="str">
            <v>Neither Satisfied nor Unsatisfied</v>
          </cell>
          <cell r="Z264" t="str">
            <v>Unsatisfied</v>
          </cell>
          <cell r="AA264" t="str">
            <v>Very Unsatisfied</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U264">
            <v>5</v>
          </cell>
        </row>
        <row r="265">
          <cell r="F265" t="str">
            <v>N.43</v>
          </cell>
          <cell r="H265">
            <v>0</v>
          </cell>
          <cell r="I265" t="str">
            <v>N.43</v>
          </cell>
          <cell r="K265">
            <v>12.03</v>
          </cell>
          <cell r="L265">
            <v>0</v>
          </cell>
          <cell r="U265" t="str">
            <v>Protection of the village from attack by bandits or other armed groups</v>
          </cell>
          <cell r="V265" t="str">
            <v/>
          </cell>
          <cell r="W265" t="str">
            <v>Very Satisfied</v>
          </cell>
          <cell r="X265" t="str">
            <v>Satisfied</v>
          </cell>
          <cell r="Y265" t="str">
            <v>Neither Satisfied nor Unsatisfied</v>
          </cell>
          <cell r="Z265" t="str">
            <v>Unsatisfied</v>
          </cell>
          <cell r="AA265" t="str">
            <v>Very Unsatisfied</v>
          </cell>
          <cell r="AB265">
            <v>0</v>
          </cell>
          <cell r="AC265">
            <v>0</v>
          </cell>
          <cell r="AD265">
            <v>0</v>
          </cell>
          <cell r="AE265">
            <v>0</v>
          </cell>
          <cell r="AF265">
            <v>0</v>
          </cell>
          <cell r="AG265">
            <v>0</v>
          </cell>
          <cell r="AH265">
            <v>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U265">
            <v>5</v>
          </cell>
        </row>
        <row r="266">
          <cell r="F266" t="str">
            <v>N.44</v>
          </cell>
          <cell r="H266">
            <v>0</v>
          </cell>
          <cell r="I266" t="str">
            <v>N.44</v>
          </cell>
          <cell r="K266">
            <v>12.04</v>
          </cell>
          <cell r="L266">
            <v>0</v>
          </cell>
          <cell r="U266" t="str">
            <v>Management of development projects in the village</v>
          </cell>
          <cell r="V266" t="str">
            <v/>
          </cell>
          <cell r="W266" t="str">
            <v>Very Satisfied</v>
          </cell>
          <cell r="X266" t="str">
            <v>Satisfied</v>
          </cell>
          <cell r="Y266" t="str">
            <v>Neither Satisfied nor Unsatisfied</v>
          </cell>
          <cell r="Z266" t="str">
            <v>Unsatisfied</v>
          </cell>
          <cell r="AA266" t="str">
            <v>Very Unsatisfied</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5</v>
          </cell>
        </row>
        <row r="267">
          <cell r="F267">
            <v>15.02</v>
          </cell>
          <cell r="H267">
            <v>0</v>
          </cell>
          <cell r="I267">
            <v>15.02</v>
          </cell>
          <cell r="K267" t="str">
            <v>N/A</v>
          </cell>
          <cell r="L267">
            <v>0</v>
          </cell>
          <cell r="U267" t="str">
            <v>Ahmad lives in a village like yours and believes that some of the funds supposed to be used for a development project in the village have been stolen. What should Ahmad do?</v>
          </cell>
          <cell r="V267" t="str">
            <v/>
          </cell>
          <cell r="W267" t="str">
            <v>Malik / Arbab / Qariyadar</v>
          </cell>
          <cell r="X267" t="str">
            <v>{Name of Council 1}</v>
          </cell>
          <cell r="Y267" t="str">
            <v>Mullah / Imam / Mawlawi</v>
          </cell>
          <cell r="Z267" t="str">
            <v>Whitebeards / Tribal Elders</v>
          </cell>
          <cell r="AA267" t="str">
            <v>NGO</v>
          </cell>
          <cell r="AB267" t="str">
            <v>District Government</v>
          </cell>
          <cell r="AC267" t="str">
            <v>Provincial Government</v>
          </cell>
          <cell r="AD267" t="str">
            <v>Central Government</v>
          </cell>
          <cell r="AE267" t="str">
            <v>Do Nothing</v>
          </cell>
          <cell r="AF267" t="str">
            <v>Other:</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10</v>
          </cell>
        </row>
        <row r="268">
          <cell r="F268">
            <v>15.07</v>
          </cell>
          <cell r="H268">
            <v>0</v>
          </cell>
          <cell r="I268">
            <v>15.07</v>
          </cell>
          <cell r="K268" t="str">
            <v>N/A</v>
          </cell>
          <cell r="L268">
            <v>0</v>
          </cell>
          <cell r="U268" t="str">
            <v>If central government officials did the distribution of food aid, who would they be the most likely to select?</v>
          </cell>
          <cell r="V268" t="str">
            <v/>
          </cell>
          <cell r="W268" t="str">
            <v>Villagers That Are Most Needy</v>
          </cell>
          <cell r="X268" t="str">
            <v>Villagers That They Are Most Friendly With</v>
          </cell>
          <cell r="Y268" t="str">
            <v>Villagers That Belong To Their Tribe or Family</v>
          </cell>
          <cell r="Z268" t="str">
            <v>Villagers That Pay Bribes or Do Them a Favor</v>
          </cell>
          <cell r="AA268" t="str">
            <v>Other:</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5</v>
          </cell>
        </row>
        <row r="269">
          <cell r="F269">
            <v>15.08</v>
          </cell>
          <cell r="H269">
            <v>0</v>
          </cell>
          <cell r="I269">
            <v>15.08</v>
          </cell>
          <cell r="K269" t="str">
            <v>N/A</v>
          </cell>
          <cell r="L269">
            <v>0</v>
          </cell>
          <cell r="U269" t="str">
            <v>If NGO workers did the distribution, who would they be the most likely to select?</v>
          </cell>
          <cell r="V269" t="str">
            <v/>
          </cell>
          <cell r="W269" t="str">
            <v>Villagers That Are Most Needy</v>
          </cell>
          <cell r="X269" t="str">
            <v>Villagers That They Are Most Friendly With</v>
          </cell>
          <cell r="Y269" t="str">
            <v>Villagers That Belong To Their Tribe or Family</v>
          </cell>
          <cell r="Z269" t="str">
            <v>Villagers That Pay Bribes or Do Them a Favor</v>
          </cell>
          <cell r="AA269" t="str">
            <v>Other:</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5</v>
          </cell>
        </row>
        <row r="270">
          <cell r="F270" t="str">
            <v>N.06</v>
          </cell>
          <cell r="H270">
            <v>0</v>
          </cell>
          <cell r="I270" t="str">
            <v>N.06</v>
          </cell>
          <cell r="K270" t="str">
            <v>N/A</v>
          </cell>
          <cell r="L270">
            <v>0</v>
          </cell>
          <cell r="U270" t="str">
            <v>I am going to read a list of responsibilities or activities which are sometimes provided by governments, NGOs, local commanders, and occasionally by groups that are against the government. For each responsibilities or activity,  which group should do this?: [1] Government of Hamid Karzai; [2] Local Leaders; [3] Local Commanders; [4] NGOs; [5] Groups Against the Government; [6] Someone else [SPECIFY]; or [7] No One?</v>
          </cell>
          <cell r="V270" t="str">
            <v/>
          </cell>
          <cell r="W270" t="str">
            <v>Government of Hamid Karzai</v>
          </cell>
          <cell r="X270" t="str">
            <v>Local Leaders</v>
          </cell>
          <cell r="Y270" t="str">
            <v>Local Commanders</v>
          </cell>
          <cell r="Z270" t="str">
            <v>NGOs</v>
          </cell>
          <cell r="AA270" t="str">
            <v>Groups Against the Government</v>
          </cell>
          <cell r="AB270" t="str">
            <v>Someone Else</v>
          </cell>
          <cell r="AC270" t="str">
            <v>No One Should Do This</v>
          </cell>
          <cell r="AD270" t="str">
            <v>District Government</v>
          </cell>
          <cell r="AE270" t="str">
            <v>Provincial Government</v>
          </cell>
          <cell r="AF270" t="str">
            <v>Clergy</v>
          </cell>
          <cell r="AG270">
            <v>0</v>
          </cell>
          <cell r="AH270">
            <v>0</v>
          </cell>
          <cell r="AI270">
            <v>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U270">
            <v>10</v>
          </cell>
        </row>
        <row r="271">
          <cell r="F271" t="str">
            <v>N.07</v>
          </cell>
          <cell r="H271">
            <v>0</v>
          </cell>
          <cell r="I271" t="str">
            <v>N.07</v>
          </cell>
          <cell r="K271" t="str">
            <v>N/A</v>
          </cell>
          <cell r="L271">
            <v>0</v>
          </cell>
          <cell r="U271" t="str">
            <v>Protect the country from threats from other countries</v>
          </cell>
          <cell r="V271" t="str">
            <v/>
          </cell>
          <cell r="W271" t="str">
            <v>Government of Hamid Karzai</v>
          </cell>
          <cell r="X271" t="str">
            <v>Local Leaders</v>
          </cell>
          <cell r="Y271" t="str">
            <v>Local Commanders</v>
          </cell>
          <cell r="Z271" t="str">
            <v>NGOs</v>
          </cell>
          <cell r="AA271" t="str">
            <v>Groups Against the Government</v>
          </cell>
          <cell r="AB271" t="str">
            <v>Someone Else</v>
          </cell>
          <cell r="AC271" t="str">
            <v>No One Should Do This</v>
          </cell>
          <cell r="AD271" t="str">
            <v>District Government</v>
          </cell>
          <cell r="AE271" t="str">
            <v>Provincial Government</v>
          </cell>
          <cell r="AF271" t="str">
            <v>Clergy</v>
          </cell>
          <cell r="AG271">
            <v>0</v>
          </cell>
          <cell r="AH271">
            <v>0</v>
          </cell>
          <cell r="AI271">
            <v>0</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0</v>
          </cell>
          <cell r="BA271">
            <v>0</v>
          </cell>
          <cell r="BB271">
            <v>0</v>
          </cell>
          <cell r="BC271">
            <v>0</v>
          </cell>
          <cell r="BD271">
            <v>0</v>
          </cell>
          <cell r="BE271">
            <v>0</v>
          </cell>
          <cell r="BF271">
            <v>0</v>
          </cell>
          <cell r="BG271">
            <v>0</v>
          </cell>
          <cell r="BH271">
            <v>0</v>
          </cell>
          <cell r="BI271">
            <v>0</v>
          </cell>
          <cell r="BJ271">
            <v>0</v>
          </cell>
          <cell r="BK271">
            <v>0</v>
          </cell>
          <cell r="BL271">
            <v>0</v>
          </cell>
          <cell r="BM271">
            <v>0</v>
          </cell>
          <cell r="BN271">
            <v>0</v>
          </cell>
          <cell r="BO271">
            <v>0</v>
          </cell>
          <cell r="BP271">
            <v>0</v>
          </cell>
          <cell r="BQ271">
            <v>0</v>
          </cell>
          <cell r="BR271">
            <v>0</v>
          </cell>
          <cell r="BS271">
            <v>0</v>
          </cell>
          <cell r="BT271">
            <v>0</v>
          </cell>
          <cell r="BU271">
            <v>10</v>
          </cell>
        </row>
        <row r="272">
          <cell r="F272" t="str">
            <v>N.08</v>
          </cell>
          <cell r="H272">
            <v>0</v>
          </cell>
          <cell r="I272" t="str">
            <v>N.08</v>
          </cell>
          <cell r="K272" t="str">
            <v>N/A</v>
          </cell>
          <cell r="L272">
            <v>0</v>
          </cell>
          <cell r="U272" t="str">
            <v>Punish people who commit crimes</v>
          </cell>
          <cell r="V272" t="str">
            <v/>
          </cell>
          <cell r="W272" t="str">
            <v>Government of Hamid Karzai</v>
          </cell>
          <cell r="X272" t="str">
            <v>Local Leaders</v>
          </cell>
          <cell r="Y272" t="str">
            <v>Local Commanders</v>
          </cell>
          <cell r="Z272" t="str">
            <v>NGOs</v>
          </cell>
          <cell r="AA272" t="str">
            <v>Groups Against the Government</v>
          </cell>
          <cell r="AB272" t="str">
            <v>Someone Else</v>
          </cell>
          <cell r="AC272" t="str">
            <v>No One Should Do This</v>
          </cell>
          <cell r="AD272" t="str">
            <v>District Government</v>
          </cell>
          <cell r="AE272" t="str">
            <v>Provincial Government</v>
          </cell>
          <cell r="AF272" t="str">
            <v>Clergy</v>
          </cell>
          <cell r="AG272">
            <v>0</v>
          </cell>
          <cell r="AH272">
            <v>0</v>
          </cell>
          <cell r="AI272">
            <v>0</v>
          </cell>
          <cell r="AJ272">
            <v>0</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0</v>
          </cell>
          <cell r="BA272">
            <v>0</v>
          </cell>
          <cell r="BB272">
            <v>0</v>
          </cell>
          <cell r="BC272">
            <v>0</v>
          </cell>
          <cell r="BD272">
            <v>0</v>
          </cell>
          <cell r="BE272">
            <v>0</v>
          </cell>
          <cell r="BF272">
            <v>0</v>
          </cell>
          <cell r="BG272">
            <v>0</v>
          </cell>
          <cell r="BH272">
            <v>0</v>
          </cell>
          <cell r="BI272">
            <v>0</v>
          </cell>
          <cell r="BJ272">
            <v>0</v>
          </cell>
          <cell r="BK272">
            <v>0</v>
          </cell>
          <cell r="BL272">
            <v>0</v>
          </cell>
          <cell r="BM272">
            <v>0</v>
          </cell>
          <cell r="BN272">
            <v>0</v>
          </cell>
          <cell r="BO272">
            <v>0</v>
          </cell>
          <cell r="BP272">
            <v>0</v>
          </cell>
          <cell r="BQ272">
            <v>0</v>
          </cell>
          <cell r="BR272">
            <v>0</v>
          </cell>
          <cell r="BS272">
            <v>0</v>
          </cell>
          <cell r="BT272">
            <v>0</v>
          </cell>
          <cell r="BU272">
            <v>10</v>
          </cell>
        </row>
        <row r="273">
          <cell r="F273" t="str">
            <v>N.10</v>
          </cell>
          <cell r="H273">
            <v>0</v>
          </cell>
          <cell r="I273" t="str">
            <v>N.10</v>
          </cell>
          <cell r="K273" t="str">
            <v>N/A</v>
          </cell>
          <cell r="L273">
            <v>0</v>
          </cell>
          <cell r="U273" t="str">
            <v>Provide job opportunities, training, and cash-for-work programs</v>
          </cell>
          <cell r="V273" t="str">
            <v/>
          </cell>
          <cell r="W273" t="str">
            <v>Government Officials in Kabul</v>
          </cell>
          <cell r="X273" t="str">
            <v>Tribal Leaders</v>
          </cell>
          <cell r="Y273" t="str">
            <v>Religious Leaders</v>
          </cell>
          <cell r="Z273" t="str">
            <v>Other:</v>
          </cell>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0</v>
          </cell>
          <cell r="BA273">
            <v>0</v>
          </cell>
          <cell r="BB273">
            <v>0</v>
          </cell>
          <cell r="BC273">
            <v>0</v>
          </cell>
          <cell r="BD273">
            <v>0</v>
          </cell>
          <cell r="BE273">
            <v>0</v>
          </cell>
          <cell r="BF273">
            <v>0</v>
          </cell>
          <cell r="BG273">
            <v>0</v>
          </cell>
          <cell r="BH273">
            <v>0</v>
          </cell>
          <cell r="BI273">
            <v>0</v>
          </cell>
          <cell r="BJ273">
            <v>0</v>
          </cell>
          <cell r="BK273">
            <v>0</v>
          </cell>
          <cell r="BL273">
            <v>0</v>
          </cell>
          <cell r="BM273">
            <v>0</v>
          </cell>
          <cell r="BN273">
            <v>0</v>
          </cell>
          <cell r="BO273">
            <v>0</v>
          </cell>
          <cell r="BP273">
            <v>0</v>
          </cell>
          <cell r="BQ273">
            <v>0</v>
          </cell>
          <cell r="BR273">
            <v>0</v>
          </cell>
          <cell r="BS273">
            <v>0</v>
          </cell>
          <cell r="BT273">
            <v>0</v>
          </cell>
          <cell r="BU273">
            <v>4</v>
          </cell>
        </row>
        <row r="274">
          <cell r="F274" t="str">
            <v>N.11</v>
          </cell>
          <cell r="H274">
            <v>0</v>
          </cell>
          <cell r="I274" t="str">
            <v>N.11</v>
          </cell>
          <cell r="K274" t="str">
            <v>N/A</v>
          </cell>
          <cell r="L274">
            <v>0</v>
          </cell>
          <cell r="U274" t="str">
            <v>Provide other services, such as health care and education</v>
          </cell>
          <cell r="V274" t="str">
            <v/>
          </cell>
          <cell r="W274" t="str">
            <v>Government Officials in Kabul</v>
          </cell>
          <cell r="X274" t="str">
            <v>Tribal Leaders</v>
          </cell>
          <cell r="Y274" t="str">
            <v>Religious Leaders</v>
          </cell>
          <cell r="Z274" t="str">
            <v>Other:</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cell r="AS274">
            <v>0</v>
          </cell>
          <cell r="AT274">
            <v>0</v>
          </cell>
          <cell r="AU274">
            <v>0</v>
          </cell>
          <cell r="AV274">
            <v>0</v>
          </cell>
          <cell r="AW274">
            <v>0</v>
          </cell>
          <cell r="AX274">
            <v>0</v>
          </cell>
          <cell r="AY274">
            <v>0</v>
          </cell>
          <cell r="AZ274">
            <v>0</v>
          </cell>
          <cell r="BA274">
            <v>0</v>
          </cell>
          <cell r="BB274">
            <v>0</v>
          </cell>
          <cell r="BC274">
            <v>0</v>
          </cell>
          <cell r="BD274">
            <v>0</v>
          </cell>
          <cell r="BE274">
            <v>0</v>
          </cell>
          <cell r="BF274">
            <v>0</v>
          </cell>
          <cell r="BG274">
            <v>0</v>
          </cell>
          <cell r="BH274">
            <v>0</v>
          </cell>
          <cell r="BI274">
            <v>0</v>
          </cell>
          <cell r="BJ274">
            <v>0</v>
          </cell>
          <cell r="BK274">
            <v>0</v>
          </cell>
          <cell r="BL274">
            <v>0</v>
          </cell>
          <cell r="BM274">
            <v>0</v>
          </cell>
          <cell r="BN274">
            <v>0</v>
          </cell>
          <cell r="BO274">
            <v>0</v>
          </cell>
          <cell r="BP274">
            <v>0</v>
          </cell>
          <cell r="BQ274">
            <v>0</v>
          </cell>
          <cell r="BR274">
            <v>0</v>
          </cell>
          <cell r="BS274">
            <v>0</v>
          </cell>
          <cell r="BT274">
            <v>0</v>
          </cell>
          <cell r="BU274">
            <v>4</v>
          </cell>
        </row>
        <row r="275">
          <cell r="F275" t="str">
            <v>N.14</v>
          </cell>
          <cell r="H275">
            <v>0</v>
          </cell>
          <cell r="I275" t="str">
            <v>N.14</v>
          </cell>
          <cell r="K275" t="str">
            <v>N/A</v>
          </cell>
          <cell r="L275">
            <v>0</v>
          </cell>
          <cell r="U275" t="str">
            <v>In your opinion, what is the best type of government for {name of province}? A government system in which major decisions are made by: [1] Commander or other influential person in {name of province}; [2] Person elected by people of {name of province}; [3] Council elected by people of {name of province}; [4] Jirga for {name of province}; [5] Ulema for {name of province}; or [6] Something Else?</v>
          </cell>
          <cell r="V275" t="str">
            <v/>
          </cell>
          <cell r="W275" t="str">
            <v>Commander or Other Powerful Person</v>
          </cell>
          <cell r="X275" t="str">
            <v>Governor Elected by the People</v>
          </cell>
          <cell r="Y275" t="str">
            <v>Council of Elected Representatives</v>
          </cell>
          <cell r="Z275" t="str">
            <v>Province Jirga</v>
          </cell>
          <cell r="AA275" t="str">
            <v>Province Ulema</v>
          </cell>
          <cell r="AB275" t="str">
            <v>Other:</v>
          </cell>
          <cell r="AC275">
            <v>0</v>
          </cell>
          <cell r="AD275">
            <v>0</v>
          </cell>
          <cell r="AE275">
            <v>0</v>
          </cell>
          <cell r="AF275">
            <v>0</v>
          </cell>
          <cell r="AG275">
            <v>0</v>
          </cell>
          <cell r="AH275">
            <v>0</v>
          </cell>
          <cell r="AI275">
            <v>0</v>
          </cell>
          <cell r="AJ275">
            <v>0</v>
          </cell>
          <cell r="AK275">
            <v>0</v>
          </cell>
          <cell r="AL275">
            <v>0</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0</v>
          </cell>
          <cell r="BA275">
            <v>0</v>
          </cell>
          <cell r="BB275">
            <v>0</v>
          </cell>
          <cell r="BC275">
            <v>0</v>
          </cell>
          <cell r="BD275">
            <v>0</v>
          </cell>
          <cell r="BE275">
            <v>0</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v>
          </cell>
          <cell r="BU275">
            <v>6</v>
          </cell>
        </row>
        <row r="276">
          <cell r="F276" t="str">
            <v>N.32</v>
          </cell>
          <cell r="H276">
            <v>0</v>
          </cell>
          <cell r="I276" t="str">
            <v>N.32</v>
          </cell>
          <cell r="K276" t="str">
            <v>N/A</v>
          </cell>
          <cell r="L276">
            <v>0</v>
          </cell>
          <cell r="U276" t="str">
            <v>Do you think that elections and democracy make the government serve the people better, worse, or does not make any difference?</v>
          </cell>
          <cell r="V276" t="str">
            <v/>
          </cell>
          <cell r="W276" t="str">
            <v>Elections Result in Better Government Services</v>
          </cell>
          <cell r="X276" t="str">
            <v>Elections Result in Less Government Services</v>
          </cell>
          <cell r="Y276" t="str">
            <v>Elections Make No Difference</v>
          </cell>
          <cell r="Z276">
            <v>0</v>
          </cell>
          <cell r="AA276">
            <v>0</v>
          </cell>
          <cell r="AB276">
            <v>0</v>
          </cell>
          <cell r="AC276">
            <v>0</v>
          </cell>
          <cell r="AD276">
            <v>0</v>
          </cell>
          <cell r="AE276">
            <v>0</v>
          </cell>
          <cell r="AF276">
            <v>0</v>
          </cell>
          <cell r="AG276">
            <v>0</v>
          </cell>
          <cell r="AH276">
            <v>0</v>
          </cell>
          <cell r="AI276">
            <v>0</v>
          </cell>
          <cell r="AJ276">
            <v>0</v>
          </cell>
          <cell r="AK276">
            <v>0</v>
          </cell>
          <cell r="AL276">
            <v>0</v>
          </cell>
          <cell r="AM276">
            <v>0</v>
          </cell>
          <cell r="AN276">
            <v>0</v>
          </cell>
          <cell r="AO276">
            <v>0</v>
          </cell>
          <cell r="AP276">
            <v>0</v>
          </cell>
          <cell r="AQ276">
            <v>0</v>
          </cell>
          <cell r="AR276">
            <v>0</v>
          </cell>
          <cell r="AS276">
            <v>0</v>
          </cell>
          <cell r="AT276">
            <v>0</v>
          </cell>
          <cell r="AU276">
            <v>0</v>
          </cell>
          <cell r="AV276">
            <v>0</v>
          </cell>
          <cell r="AW276">
            <v>0</v>
          </cell>
          <cell r="AX276">
            <v>0</v>
          </cell>
          <cell r="AY276">
            <v>0</v>
          </cell>
          <cell r="AZ276">
            <v>0</v>
          </cell>
          <cell r="BA276">
            <v>0</v>
          </cell>
          <cell r="BB276">
            <v>0</v>
          </cell>
          <cell r="BC276">
            <v>0</v>
          </cell>
          <cell r="BD276">
            <v>0</v>
          </cell>
          <cell r="BE276">
            <v>0</v>
          </cell>
          <cell r="BF276">
            <v>0</v>
          </cell>
          <cell r="BG276">
            <v>0</v>
          </cell>
          <cell r="BH276">
            <v>0</v>
          </cell>
          <cell r="BI276">
            <v>0</v>
          </cell>
          <cell r="BJ276">
            <v>0</v>
          </cell>
          <cell r="BK276">
            <v>0</v>
          </cell>
          <cell r="BL276">
            <v>0</v>
          </cell>
          <cell r="BM276">
            <v>0</v>
          </cell>
          <cell r="BN276">
            <v>0</v>
          </cell>
          <cell r="BO276">
            <v>0</v>
          </cell>
          <cell r="BP276">
            <v>0</v>
          </cell>
          <cell r="BQ276">
            <v>0</v>
          </cell>
          <cell r="BR276">
            <v>0</v>
          </cell>
          <cell r="BS276">
            <v>0</v>
          </cell>
          <cell r="BT276">
            <v>0</v>
          </cell>
          <cell r="BU276">
            <v>3</v>
          </cell>
        </row>
        <row r="277">
          <cell r="F277" t="str">
            <v>N.35</v>
          </cell>
          <cell r="H277">
            <v>0</v>
          </cell>
          <cell r="I277" t="str">
            <v>N.35</v>
          </cell>
          <cell r="K277" t="str">
            <v>N/A</v>
          </cell>
          <cell r="L277">
            <v>0</v>
          </cell>
          <cell r="U277" t="str">
            <v>What do you think is the main reason that people in this district don’t receive more services from the government? Is it: [1] Because the government doesn't have enough money; [2] Because some people in government take the money for themselves; or [3] Because people in government only deliver services to the areas to which they have a family or tribal connection; or [4] Because of something else?</v>
          </cell>
          <cell r="V277" t="str">
            <v/>
          </cell>
          <cell r="W277" t="str">
            <v>Government Doesn't Have Enough Money</v>
          </cell>
          <cell r="X277" t="str">
            <v>Some People in Government Take Money for Themselves</v>
          </cell>
          <cell r="Y277" t="str">
            <v>People in Government Only Deliver Services to Own Tribes / Family</v>
          </cell>
          <cell r="Z277" t="str">
            <v>Other:</v>
          </cell>
          <cell r="AA277" t="str">
            <v>Corruption in Hiring for Key State Institutions</v>
          </cell>
          <cell r="AB277" t="str">
            <v>Low Capacity of Staff at District Level</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P277">
            <v>0</v>
          </cell>
          <cell r="AQ277">
            <v>0</v>
          </cell>
          <cell r="AR277">
            <v>0</v>
          </cell>
          <cell r="AS277">
            <v>0</v>
          </cell>
          <cell r="AT277">
            <v>0</v>
          </cell>
          <cell r="AU277">
            <v>0</v>
          </cell>
          <cell r="AV277">
            <v>0</v>
          </cell>
          <cell r="AW277">
            <v>0</v>
          </cell>
          <cell r="AX277">
            <v>0</v>
          </cell>
          <cell r="AY277">
            <v>0</v>
          </cell>
          <cell r="AZ277">
            <v>0</v>
          </cell>
          <cell r="BA277">
            <v>0</v>
          </cell>
          <cell r="BB277">
            <v>0</v>
          </cell>
          <cell r="BC277">
            <v>0</v>
          </cell>
          <cell r="BD277">
            <v>0</v>
          </cell>
          <cell r="BE277">
            <v>0</v>
          </cell>
          <cell r="BF277">
            <v>0</v>
          </cell>
          <cell r="BG277">
            <v>0</v>
          </cell>
          <cell r="BH277">
            <v>0</v>
          </cell>
          <cell r="BI277">
            <v>0</v>
          </cell>
          <cell r="BJ277">
            <v>0</v>
          </cell>
          <cell r="BK277">
            <v>0</v>
          </cell>
          <cell r="BL277">
            <v>0</v>
          </cell>
          <cell r="BM277">
            <v>0</v>
          </cell>
          <cell r="BN277">
            <v>0</v>
          </cell>
          <cell r="BO277">
            <v>0</v>
          </cell>
          <cell r="BP277">
            <v>0</v>
          </cell>
          <cell r="BQ277">
            <v>0</v>
          </cell>
          <cell r="BR277">
            <v>0</v>
          </cell>
          <cell r="BS277">
            <v>0</v>
          </cell>
          <cell r="BT277">
            <v>0</v>
          </cell>
          <cell r="BU277">
            <v>6</v>
          </cell>
        </row>
        <row r="278">
          <cell r="F278" t="str">
            <v>N.16</v>
          </cell>
          <cell r="H278">
            <v>0</v>
          </cell>
          <cell r="I278" t="str">
            <v>N.16</v>
          </cell>
          <cell r="K278" t="str">
            <v>N/A</v>
          </cell>
          <cell r="L278">
            <v>0</v>
          </cell>
          <cell r="U278" t="str">
            <v>If the current system were to change and the provincial governor and district administrator were to be selected through a secret ballot election open to all the people in the area, do you think this would improve the situation of the people in the area, make it worse, or have no difference?</v>
          </cell>
          <cell r="V278" t="str">
            <v/>
          </cell>
          <cell r="W278" t="str">
            <v>Improve the Situation of People in the Area</v>
          </cell>
          <cell r="X278" t="str">
            <v>Worsen the Situation of People in the Area</v>
          </cell>
          <cell r="Y278" t="str">
            <v>Make No Difference</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W278">
            <v>0</v>
          </cell>
          <cell r="AX278">
            <v>0</v>
          </cell>
          <cell r="AY278">
            <v>0</v>
          </cell>
          <cell r="AZ278">
            <v>0</v>
          </cell>
          <cell r="BA278">
            <v>0</v>
          </cell>
          <cell r="BB278">
            <v>0</v>
          </cell>
          <cell r="BC278">
            <v>0</v>
          </cell>
          <cell r="BD278">
            <v>0</v>
          </cell>
          <cell r="BE278">
            <v>0</v>
          </cell>
          <cell r="BF278">
            <v>0</v>
          </cell>
          <cell r="BG278">
            <v>0</v>
          </cell>
          <cell r="BH278">
            <v>0</v>
          </cell>
          <cell r="BI278">
            <v>0</v>
          </cell>
          <cell r="BJ278">
            <v>0</v>
          </cell>
          <cell r="BK278">
            <v>0</v>
          </cell>
          <cell r="BL278">
            <v>0</v>
          </cell>
          <cell r="BM278">
            <v>0</v>
          </cell>
          <cell r="BN278">
            <v>0</v>
          </cell>
          <cell r="BO278">
            <v>0</v>
          </cell>
          <cell r="BP278">
            <v>0</v>
          </cell>
          <cell r="BQ278">
            <v>0</v>
          </cell>
          <cell r="BR278">
            <v>0</v>
          </cell>
          <cell r="BS278">
            <v>0</v>
          </cell>
          <cell r="BT278">
            <v>0</v>
          </cell>
          <cell r="BU278">
            <v>3</v>
          </cell>
        </row>
        <row r="279">
          <cell r="F279">
            <v>14.11</v>
          </cell>
          <cell r="H279">
            <v>0</v>
          </cell>
          <cell r="I279">
            <v>14.11</v>
          </cell>
          <cell r="K279" t="str">
            <v>N/A</v>
          </cell>
          <cell r="L279">
            <v>0</v>
          </cell>
          <cell r="U279" t="str">
            <v>In your opinion, should the government be involved in the eradication of illegal crops, such as poppy?</v>
          </cell>
          <cell r="V279" t="str">
            <v/>
          </cell>
          <cell r="W279" t="str">
            <v>No</v>
          </cell>
          <cell r="X279" t="str">
            <v>Yes</v>
          </cell>
          <cell r="Y279">
            <v>0</v>
          </cell>
          <cell r="Z279">
            <v>0</v>
          </cell>
          <cell r="AA279">
            <v>0</v>
          </cell>
          <cell r="AB279">
            <v>0</v>
          </cell>
          <cell r="AC279">
            <v>0</v>
          </cell>
          <cell r="AD279">
            <v>0</v>
          </cell>
          <cell r="AE279">
            <v>0</v>
          </cell>
          <cell r="AF279">
            <v>0</v>
          </cell>
          <cell r="AG279">
            <v>0</v>
          </cell>
          <cell r="AH279">
            <v>0</v>
          </cell>
          <cell r="AI279">
            <v>0</v>
          </cell>
          <cell r="AJ279">
            <v>0</v>
          </cell>
          <cell r="AK279">
            <v>0</v>
          </cell>
          <cell r="AL279">
            <v>0</v>
          </cell>
          <cell r="AM279">
            <v>0</v>
          </cell>
          <cell r="AN279">
            <v>0</v>
          </cell>
          <cell r="AO279">
            <v>0</v>
          </cell>
          <cell r="AP279">
            <v>0</v>
          </cell>
          <cell r="AQ279">
            <v>0</v>
          </cell>
          <cell r="AR279">
            <v>0</v>
          </cell>
          <cell r="AS279">
            <v>0</v>
          </cell>
          <cell r="AT279">
            <v>0</v>
          </cell>
          <cell r="AU279">
            <v>0</v>
          </cell>
          <cell r="AV279">
            <v>0</v>
          </cell>
          <cell r="AW279">
            <v>0</v>
          </cell>
          <cell r="AX279">
            <v>0</v>
          </cell>
          <cell r="AY279">
            <v>0</v>
          </cell>
          <cell r="AZ279">
            <v>0</v>
          </cell>
          <cell r="BA279">
            <v>0</v>
          </cell>
          <cell r="BB279">
            <v>0</v>
          </cell>
          <cell r="BC279">
            <v>0</v>
          </cell>
          <cell r="BD279">
            <v>0</v>
          </cell>
          <cell r="BE279">
            <v>0</v>
          </cell>
          <cell r="BF279">
            <v>0</v>
          </cell>
          <cell r="BG279">
            <v>0</v>
          </cell>
          <cell r="BH279">
            <v>0</v>
          </cell>
          <cell r="BI279">
            <v>0</v>
          </cell>
          <cell r="BJ279">
            <v>0</v>
          </cell>
          <cell r="BK279">
            <v>0</v>
          </cell>
          <cell r="BL279">
            <v>0</v>
          </cell>
          <cell r="BM279">
            <v>0</v>
          </cell>
          <cell r="BN279">
            <v>0</v>
          </cell>
          <cell r="BO279">
            <v>0</v>
          </cell>
          <cell r="BP279">
            <v>0</v>
          </cell>
          <cell r="BQ279">
            <v>0</v>
          </cell>
          <cell r="BR279">
            <v>0</v>
          </cell>
          <cell r="BS279">
            <v>0</v>
          </cell>
          <cell r="BT279">
            <v>0</v>
          </cell>
          <cell r="BU279">
            <v>2</v>
          </cell>
        </row>
        <row r="280">
          <cell r="F280">
            <v>7.19</v>
          </cell>
          <cell r="H280">
            <v>0</v>
          </cell>
          <cell r="I280">
            <v>7.19</v>
          </cell>
          <cell r="K280">
            <v>15.059999999999999</v>
          </cell>
          <cell r="L280">
            <v>0</v>
          </cell>
          <cell r="U280" t="str">
            <v xml:space="preserve">In your opinion, if people have to pay tax on their income, to whom should they pay this tax? </v>
          </cell>
          <cell r="V280" t="str">
            <v/>
          </cell>
          <cell r="W280" t="str">
            <v>Arbab / Malik / Qariyadar</v>
          </cell>
          <cell r="X280" t="str">
            <v>Khan / Zamindar / Beg / Baay</v>
          </cell>
          <cell r="Y280" t="str">
            <v>Sayed / Eshan / Khoja</v>
          </cell>
          <cell r="Z280" t="str">
            <v>Mullah / Imam / Mosque Mullah</v>
          </cell>
          <cell r="AA280" t="str">
            <v>Mawlawi / Religious Scholar / Rohanion</v>
          </cell>
          <cell r="AB280" t="str">
            <v>White Beard(s) / Tribal Elder(s)</v>
          </cell>
          <cell r="AC280" t="str">
            <v>Head of Village Council</v>
          </cell>
          <cell r="AD280" t="str">
            <v>Member of Village Council</v>
          </cell>
          <cell r="AE280" t="str">
            <v>Head of CDC</v>
          </cell>
          <cell r="AF280" t="str">
            <v>Treasurer of CDC</v>
          </cell>
          <cell r="AG280" t="str">
            <v>Village Council</v>
          </cell>
          <cell r="AH280" t="str">
            <v>CDC</v>
          </cell>
          <cell r="AI280" t="str">
            <v>NSP</v>
          </cell>
          <cell r="AJ280" t="str">
            <v>MRRD</v>
          </cell>
          <cell r="AK280" t="str">
            <v>Ministry of Finance</v>
          </cell>
          <cell r="AL280" t="str">
            <v>Other Ministry</v>
          </cell>
          <cell r="AM280" t="str">
            <v>Central Government / Representative of Central Government</v>
          </cell>
          <cell r="AN280" t="str">
            <v>Provincial Governor</v>
          </cell>
          <cell r="AO280" t="str">
            <v>Province Shura</v>
          </cell>
          <cell r="AP280" t="str">
            <v>Provincial Government</v>
          </cell>
          <cell r="AQ280" t="str">
            <v>District Administrator</v>
          </cell>
          <cell r="AR280" t="str">
            <v>District Shura</v>
          </cell>
          <cell r="AS280" t="str">
            <v>District Government</v>
          </cell>
          <cell r="AT280" t="str">
            <v>Commander</v>
          </cell>
          <cell r="AU280" t="str">
            <v>Mujahed</v>
          </cell>
          <cell r="AV280" t="str">
            <v>Poor and Needy People</v>
          </cell>
          <cell r="AW280" t="str">
            <v>Other:</v>
          </cell>
          <cell r="AX280">
            <v>0</v>
          </cell>
          <cell r="AY280">
            <v>0</v>
          </cell>
          <cell r="AZ280">
            <v>0</v>
          </cell>
          <cell r="BA280">
            <v>0</v>
          </cell>
          <cell r="BB280">
            <v>0</v>
          </cell>
          <cell r="BC280">
            <v>0</v>
          </cell>
          <cell r="BD280">
            <v>0</v>
          </cell>
          <cell r="BE280">
            <v>0</v>
          </cell>
          <cell r="BF280">
            <v>0</v>
          </cell>
          <cell r="BG280">
            <v>0</v>
          </cell>
          <cell r="BH280">
            <v>0</v>
          </cell>
          <cell r="BI280">
            <v>0</v>
          </cell>
          <cell r="BJ280">
            <v>0</v>
          </cell>
          <cell r="BK280">
            <v>0</v>
          </cell>
          <cell r="BL280">
            <v>0</v>
          </cell>
          <cell r="BM280">
            <v>0</v>
          </cell>
          <cell r="BN280">
            <v>0</v>
          </cell>
          <cell r="BO280">
            <v>0</v>
          </cell>
          <cell r="BP280">
            <v>0</v>
          </cell>
          <cell r="BQ280">
            <v>0</v>
          </cell>
          <cell r="BR280">
            <v>0</v>
          </cell>
          <cell r="BS280">
            <v>0</v>
          </cell>
          <cell r="BT280">
            <v>0</v>
          </cell>
          <cell r="BU280">
            <v>27</v>
          </cell>
        </row>
        <row r="281">
          <cell r="F281">
            <v>70.55</v>
          </cell>
          <cell r="H281">
            <v>0</v>
          </cell>
          <cell r="I281">
            <v>70.55</v>
          </cell>
          <cell r="K281">
            <v>11.189999999999996</v>
          </cell>
          <cell r="L281">
            <v>0</v>
          </cell>
          <cell r="U281" t="str">
            <v>Does this {woman / women} have any title(s) or position(s)? [IF YES] What?</v>
          </cell>
          <cell r="V281" t="str">
            <v>[MARK ALL MENTIONED]</v>
          </cell>
          <cell r="W281" t="str">
            <v>No, This Person Doesn't Have a Title or Position</v>
          </cell>
          <cell r="X281" t="str">
            <v>Head of Women's Council</v>
          </cell>
          <cell r="Y281" t="str">
            <v>Member of Women's Council</v>
          </cell>
          <cell r="Z281" t="str">
            <v>Head of CDC (Woman)</v>
          </cell>
          <cell r="AA281" t="str">
            <v>Deputy Head of CDC (Woman)</v>
          </cell>
          <cell r="AB281" t="str">
            <v>Treasurer of CDC (Woman)</v>
          </cell>
          <cell r="AC281" t="str">
            <v>Secretary of CDC</v>
          </cell>
          <cell r="AD281" t="str">
            <v>Member of CDC</v>
          </cell>
          <cell r="AE281" t="str">
            <v>Teacher</v>
          </cell>
          <cell r="AF281" t="str">
            <v>Midwife</v>
          </cell>
          <cell r="AG281" t="str">
            <v>White Hair</v>
          </cell>
          <cell r="AH281" t="str">
            <v>Other:</v>
          </cell>
          <cell r="AI281" t="str">
            <v>Other:</v>
          </cell>
          <cell r="AJ281">
            <v>0</v>
          </cell>
          <cell r="AK281">
            <v>0</v>
          </cell>
          <cell r="AL281">
            <v>0</v>
          </cell>
          <cell r="AM281">
            <v>0</v>
          </cell>
          <cell r="AN281">
            <v>0</v>
          </cell>
          <cell r="AO281">
            <v>0</v>
          </cell>
          <cell r="AP281">
            <v>0</v>
          </cell>
          <cell r="AQ281">
            <v>0</v>
          </cell>
          <cell r="AR281">
            <v>0</v>
          </cell>
          <cell r="AS281">
            <v>0</v>
          </cell>
          <cell r="AT281">
            <v>0</v>
          </cell>
          <cell r="AU281">
            <v>0</v>
          </cell>
          <cell r="AV281">
            <v>0</v>
          </cell>
          <cell r="AW281">
            <v>0</v>
          </cell>
          <cell r="AX281">
            <v>0</v>
          </cell>
          <cell r="AY281">
            <v>0</v>
          </cell>
          <cell r="AZ281">
            <v>0</v>
          </cell>
          <cell r="BA281">
            <v>0</v>
          </cell>
          <cell r="BB281">
            <v>0</v>
          </cell>
          <cell r="BC281">
            <v>0</v>
          </cell>
          <cell r="BD281">
            <v>0</v>
          </cell>
          <cell r="BE281">
            <v>0</v>
          </cell>
          <cell r="BF281">
            <v>0</v>
          </cell>
          <cell r="BG281">
            <v>0</v>
          </cell>
          <cell r="BH281">
            <v>0</v>
          </cell>
          <cell r="BI281">
            <v>0</v>
          </cell>
          <cell r="BJ281">
            <v>0</v>
          </cell>
          <cell r="BK281">
            <v>0</v>
          </cell>
          <cell r="BL281">
            <v>0</v>
          </cell>
          <cell r="BM281">
            <v>0</v>
          </cell>
          <cell r="BN281">
            <v>0</v>
          </cell>
          <cell r="BO281">
            <v>0</v>
          </cell>
          <cell r="BP281">
            <v>0</v>
          </cell>
          <cell r="BQ281">
            <v>0</v>
          </cell>
          <cell r="BR281">
            <v>0</v>
          </cell>
          <cell r="BS281">
            <v>0</v>
          </cell>
          <cell r="BT281">
            <v>0</v>
          </cell>
          <cell r="BU281">
            <v>13</v>
          </cell>
        </row>
        <row r="282">
          <cell r="F282">
            <v>16.04</v>
          </cell>
          <cell r="H282">
            <v>0</v>
          </cell>
          <cell r="I282">
            <v>16.04</v>
          </cell>
          <cell r="K282">
            <v>14.04</v>
          </cell>
          <cell r="L282">
            <v>12.129999999999997</v>
          </cell>
          <cell r="U282" t="str">
            <v>Did anyone from the village or from outside the village help in resolving the (most recent) dispute?</v>
          </cell>
          <cell r="V282" t="str">
            <v/>
          </cell>
          <cell r="W282" t="str">
            <v>Yes, People from the Village Helped Resolve Dispute</v>
          </cell>
          <cell r="X282" t="str">
            <v>Yes, People from outside the Village Helped Resolve Dispute</v>
          </cell>
          <cell r="Y282" t="str">
            <v>No, Because Parties to Dispute Resolved It Themselves</v>
          </cell>
          <cell r="Z282" t="str">
            <v>Nobody Helped Resolve the Dispute</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0</v>
          </cell>
          <cell r="AQ282">
            <v>0</v>
          </cell>
          <cell r="AR282">
            <v>0</v>
          </cell>
          <cell r="AS282">
            <v>0</v>
          </cell>
          <cell r="AT282">
            <v>0</v>
          </cell>
          <cell r="AU282">
            <v>0</v>
          </cell>
          <cell r="AV282">
            <v>0</v>
          </cell>
          <cell r="AW282">
            <v>0</v>
          </cell>
          <cell r="AX282">
            <v>0</v>
          </cell>
          <cell r="AY282">
            <v>0</v>
          </cell>
          <cell r="AZ282">
            <v>0</v>
          </cell>
          <cell r="BA282">
            <v>0</v>
          </cell>
          <cell r="BB282">
            <v>0</v>
          </cell>
          <cell r="BC282">
            <v>0</v>
          </cell>
          <cell r="BD282">
            <v>0</v>
          </cell>
          <cell r="BE282">
            <v>0</v>
          </cell>
          <cell r="BF282">
            <v>0</v>
          </cell>
          <cell r="BG282">
            <v>0</v>
          </cell>
          <cell r="BH282">
            <v>0</v>
          </cell>
          <cell r="BI282">
            <v>0</v>
          </cell>
          <cell r="BJ282">
            <v>0</v>
          </cell>
          <cell r="BK282">
            <v>0</v>
          </cell>
          <cell r="BL282">
            <v>0</v>
          </cell>
          <cell r="BM282">
            <v>0</v>
          </cell>
          <cell r="BN282">
            <v>0</v>
          </cell>
          <cell r="BO282">
            <v>0</v>
          </cell>
          <cell r="BP282">
            <v>0</v>
          </cell>
          <cell r="BQ282">
            <v>0</v>
          </cell>
          <cell r="BR282">
            <v>0</v>
          </cell>
          <cell r="BS282">
            <v>0</v>
          </cell>
          <cell r="BT282">
            <v>0</v>
          </cell>
          <cell r="BU282">
            <v>4</v>
          </cell>
        </row>
        <row r="283">
          <cell r="F283">
            <v>17.02</v>
          </cell>
          <cell r="H283">
            <v>0</v>
          </cell>
          <cell r="I283">
            <v>17.02</v>
          </cell>
          <cell r="K283" t="str">
            <v>N/A</v>
          </cell>
          <cell r="L283">
            <v>0</v>
          </cell>
          <cell r="U283" t="str">
            <v>During the past 12 months, how many times was this village visited by representatives of the government or the police or army?</v>
          </cell>
          <cell r="V283" t="str">
            <v/>
          </cell>
          <cell r="W283" t="str">
            <v>Zero Times</v>
          </cell>
          <cell r="X283" t="str">
            <v>One Time</v>
          </cell>
          <cell r="Y283" t="str">
            <v>Two Times</v>
          </cell>
          <cell r="Z283" t="str">
            <v>Three Times</v>
          </cell>
          <cell r="AA283" t="str">
            <v>Four Times</v>
          </cell>
          <cell r="AB283" t="str">
            <v>Five Times</v>
          </cell>
          <cell r="AC283" t="str">
            <v>Six Times</v>
          </cell>
          <cell r="AD283" t="str">
            <v>Seven Times</v>
          </cell>
          <cell r="AE283" t="str">
            <v>Eight Times</v>
          </cell>
          <cell r="AF283" t="str">
            <v>Nine Times</v>
          </cell>
          <cell r="AG283" t="str">
            <v>Ten Times</v>
          </cell>
          <cell r="AH283" t="str">
            <v>Twenty Times</v>
          </cell>
          <cell r="AI283" t="str">
            <v>Thirty Times</v>
          </cell>
          <cell r="AJ283" t="str">
            <v>Forty Times</v>
          </cell>
          <cell r="AK283" t="str">
            <v>Fifty Times</v>
          </cell>
          <cell r="AL283" t="str">
            <v>Hundred Times</v>
          </cell>
          <cell r="AM283" t="str">
            <v>Other Times</v>
          </cell>
          <cell r="AN283" t="str">
            <v>Too Many to Count</v>
          </cell>
          <cell r="AO283">
            <v>0</v>
          </cell>
          <cell r="AP283">
            <v>0</v>
          </cell>
          <cell r="AQ283">
            <v>0</v>
          </cell>
          <cell r="AR283">
            <v>0</v>
          </cell>
          <cell r="AS283">
            <v>0</v>
          </cell>
          <cell r="AT283">
            <v>0</v>
          </cell>
          <cell r="AU283">
            <v>0</v>
          </cell>
          <cell r="AV283">
            <v>0</v>
          </cell>
          <cell r="AW283">
            <v>0</v>
          </cell>
          <cell r="AX283">
            <v>0</v>
          </cell>
          <cell r="AY283">
            <v>0</v>
          </cell>
          <cell r="AZ283">
            <v>0</v>
          </cell>
          <cell r="BA283">
            <v>0</v>
          </cell>
          <cell r="BB283">
            <v>0</v>
          </cell>
          <cell r="BC283">
            <v>0</v>
          </cell>
          <cell r="BD283">
            <v>0</v>
          </cell>
          <cell r="BE283">
            <v>0</v>
          </cell>
          <cell r="BF283">
            <v>0</v>
          </cell>
          <cell r="BG283">
            <v>0</v>
          </cell>
          <cell r="BH283">
            <v>0</v>
          </cell>
          <cell r="BI283">
            <v>0</v>
          </cell>
          <cell r="BJ283">
            <v>0</v>
          </cell>
          <cell r="BK283">
            <v>0</v>
          </cell>
          <cell r="BL283">
            <v>0</v>
          </cell>
          <cell r="BM283">
            <v>0</v>
          </cell>
          <cell r="BN283">
            <v>0</v>
          </cell>
          <cell r="BO283">
            <v>0</v>
          </cell>
          <cell r="BP283">
            <v>0</v>
          </cell>
          <cell r="BQ283">
            <v>0</v>
          </cell>
          <cell r="BR283">
            <v>0</v>
          </cell>
          <cell r="BS283">
            <v>0</v>
          </cell>
          <cell r="BT283">
            <v>0</v>
          </cell>
          <cell r="BU283">
            <v>18</v>
          </cell>
        </row>
        <row r="284">
          <cell r="F284">
            <v>15.15</v>
          </cell>
          <cell r="H284">
            <v>0</v>
          </cell>
          <cell r="I284">
            <v>15.15</v>
          </cell>
          <cell r="K284" t="str">
            <v>N/A</v>
          </cell>
          <cell r="L284">
            <v>0</v>
          </cell>
          <cell r="U284" t="str">
            <v>To what extent are the Afghan National Army able to protect people in this village and neighboring villages from attacks by bandits or armed groups? A lot, a little bit or not at all?</v>
          </cell>
          <cell r="V284" t="str">
            <v/>
          </cell>
          <cell r="W284" t="str">
            <v>A Lot</v>
          </cell>
          <cell r="X284" t="str">
            <v>A Little Bit</v>
          </cell>
          <cell r="Y284" t="str">
            <v>Not At All</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v>
          </cell>
          <cell r="AU284">
            <v>0</v>
          </cell>
          <cell r="AV284">
            <v>0</v>
          </cell>
          <cell r="AW284">
            <v>0</v>
          </cell>
          <cell r="AX284">
            <v>0</v>
          </cell>
          <cell r="AY284">
            <v>0</v>
          </cell>
          <cell r="AZ284">
            <v>0</v>
          </cell>
          <cell r="BA284">
            <v>0</v>
          </cell>
          <cell r="BB284">
            <v>0</v>
          </cell>
          <cell r="BC284">
            <v>0</v>
          </cell>
          <cell r="BD284">
            <v>0</v>
          </cell>
          <cell r="BE284">
            <v>0</v>
          </cell>
          <cell r="BF284">
            <v>0</v>
          </cell>
          <cell r="BG284">
            <v>0</v>
          </cell>
          <cell r="BH284">
            <v>0</v>
          </cell>
          <cell r="BI284">
            <v>0</v>
          </cell>
          <cell r="BJ284">
            <v>0</v>
          </cell>
          <cell r="BK284">
            <v>0</v>
          </cell>
          <cell r="BL284">
            <v>0</v>
          </cell>
          <cell r="BM284">
            <v>0</v>
          </cell>
          <cell r="BN284">
            <v>0</v>
          </cell>
          <cell r="BO284">
            <v>0</v>
          </cell>
          <cell r="BP284">
            <v>0</v>
          </cell>
          <cell r="BQ284">
            <v>0</v>
          </cell>
          <cell r="BR284">
            <v>0</v>
          </cell>
          <cell r="BS284">
            <v>0</v>
          </cell>
          <cell r="BT284">
            <v>0</v>
          </cell>
          <cell r="BU284">
            <v>3</v>
          </cell>
        </row>
        <row r="285">
          <cell r="F285">
            <v>15.14</v>
          </cell>
          <cell r="H285">
            <v>0</v>
          </cell>
          <cell r="I285">
            <v>15.14</v>
          </cell>
          <cell r="K285" t="str">
            <v>N/A</v>
          </cell>
          <cell r="L285">
            <v>0</v>
          </cell>
          <cell r="U285" t="str">
            <v>To what extent are the Afghan National Police able to prevent, investigate, and prosecute crimes committed against people in this village and neighboring villages? A lot, a little bit or not at all?</v>
          </cell>
          <cell r="V285" t="str">
            <v/>
          </cell>
          <cell r="W285" t="str">
            <v>A Lot</v>
          </cell>
          <cell r="X285" t="str">
            <v>A Little Bit</v>
          </cell>
          <cell r="Y285" t="str">
            <v>Not At All</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cell r="AS285">
            <v>0</v>
          </cell>
          <cell r="AT285">
            <v>0</v>
          </cell>
          <cell r="AU285">
            <v>0</v>
          </cell>
          <cell r="AV285">
            <v>0</v>
          </cell>
          <cell r="AW285">
            <v>0</v>
          </cell>
          <cell r="AX285">
            <v>0</v>
          </cell>
          <cell r="AY285">
            <v>0</v>
          </cell>
          <cell r="AZ285">
            <v>0</v>
          </cell>
          <cell r="BA285">
            <v>0</v>
          </cell>
          <cell r="BB285">
            <v>0</v>
          </cell>
          <cell r="BC285">
            <v>0</v>
          </cell>
          <cell r="BD285">
            <v>0</v>
          </cell>
          <cell r="BE285">
            <v>0</v>
          </cell>
          <cell r="BF285">
            <v>0</v>
          </cell>
          <cell r="BG285">
            <v>0</v>
          </cell>
          <cell r="BH285">
            <v>0</v>
          </cell>
          <cell r="BI285">
            <v>0</v>
          </cell>
          <cell r="BJ285">
            <v>0</v>
          </cell>
          <cell r="BK285">
            <v>0</v>
          </cell>
          <cell r="BL285">
            <v>0</v>
          </cell>
          <cell r="BM285">
            <v>0</v>
          </cell>
          <cell r="BN285">
            <v>0</v>
          </cell>
          <cell r="BO285">
            <v>0</v>
          </cell>
          <cell r="BP285">
            <v>0</v>
          </cell>
          <cell r="BQ285">
            <v>0</v>
          </cell>
          <cell r="BR285">
            <v>0</v>
          </cell>
          <cell r="BS285">
            <v>0</v>
          </cell>
          <cell r="BT285">
            <v>0</v>
          </cell>
          <cell r="BU285">
            <v>3</v>
          </cell>
        </row>
        <row r="286">
          <cell r="F286" t="str">
            <v>N.21</v>
          </cell>
          <cell r="H286">
            <v>0</v>
          </cell>
          <cell r="I286" t="str">
            <v>N.21</v>
          </cell>
          <cell r="K286" t="str">
            <v>N/A</v>
          </cell>
          <cell r="L286">
            <v>0</v>
          </cell>
          <cell r="U286" t="str">
            <v>In your opinion, if a villager has information about a plan for an IED attack, should they inform the police / army?</v>
          </cell>
          <cell r="V286" t="str">
            <v/>
          </cell>
          <cell r="W286" t="str">
            <v>No, Police or Army Should Not Be Informed</v>
          </cell>
          <cell r="X286" t="str">
            <v>Yes, Police or Army Should Be Informed</v>
          </cell>
          <cell r="Y286" t="str">
            <v>Other:</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cell r="AS286">
            <v>0</v>
          </cell>
          <cell r="AT286">
            <v>0</v>
          </cell>
          <cell r="AU286">
            <v>0</v>
          </cell>
          <cell r="AV286">
            <v>0</v>
          </cell>
          <cell r="AW286">
            <v>0</v>
          </cell>
          <cell r="AX286">
            <v>0</v>
          </cell>
          <cell r="AY286">
            <v>0</v>
          </cell>
          <cell r="AZ286">
            <v>0</v>
          </cell>
          <cell r="BA286">
            <v>0</v>
          </cell>
          <cell r="BB286">
            <v>0</v>
          </cell>
          <cell r="BC286">
            <v>0</v>
          </cell>
          <cell r="BD286">
            <v>0</v>
          </cell>
          <cell r="BE286">
            <v>0</v>
          </cell>
          <cell r="BF286">
            <v>0</v>
          </cell>
          <cell r="BG286">
            <v>0</v>
          </cell>
          <cell r="BH286">
            <v>0</v>
          </cell>
          <cell r="BI286">
            <v>0</v>
          </cell>
          <cell r="BJ286">
            <v>0</v>
          </cell>
          <cell r="BK286">
            <v>0</v>
          </cell>
          <cell r="BL286">
            <v>0</v>
          </cell>
          <cell r="BM286">
            <v>0</v>
          </cell>
          <cell r="BN286">
            <v>0</v>
          </cell>
          <cell r="BO286">
            <v>0</v>
          </cell>
          <cell r="BP286">
            <v>0</v>
          </cell>
          <cell r="BQ286">
            <v>0</v>
          </cell>
          <cell r="BR286">
            <v>0</v>
          </cell>
          <cell r="BS286">
            <v>0</v>
          </cell>
          <cell r="BT286">
            <v>0</v>
          </cell>
          <cell r="BU286">
            <v>3</v>
          </cell>
        </row>
        <row r="287">
          <cell r="F287" t="str">
            <v>N.90</v>
          </cell>
          <cell r="H287">
            <v>0</v>
          </cell>
          <cell r="I287" t="str">
            <v>N.90</v>
          </cell>
          <cell r="K287" t="str">
            <v>N/A</v>
          </cell>
          <cell r="L287">
            <v>0</v>
          </cell>
          <cell r="U287" t="str">
            <v>If the villagers learn about an IED in your village, is it feasible for the villagers to inform the National Police/ National Army?</v>
          </cell>
          <cell r="V287" t="str">
            <v/>
          </cell>
          <cell r="W287" t="str">
            <v>No</v>
          </cell>
          <cell r="X287" t="str">
            <v>Yes</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cell r="BB287">
            <v>0</v>
          </cell>
          <cell r="BC287">
            <v>0</v>
          </cell>
          <cell r="BD287">
            <v>0</v>
          </cell>
          <cell r="BE287">
            <v>0</v>
          </cell>
          <cell r="BF287">
            <v>0</v>
          </cell>
          <cell r="BG287">
            <v>0</v>
          </cell>
          <cell r="BH287">
            <v>0</v>
          </cell>
          <cell r="BI287">
            <v>0</v>
          </cell>
          <cell r="BJ287">
            <v>0</v>
          </cell>
          <cell r="BK287">
            <v>0</v>
          </cell>
          <cell r="BL287">
            <v>0</v>
          </cell>
          <cell r="BM287">
            <v>0</v>
          </cell>
          <cell r="BN287">
            <v>0</v>
          </cell>
          <cell r="BO287">
            <v>0</v>
          </cell>
          <cell r="BP287">
            <v>0</v>
          </cell>
          <cell r="BQ287">
            <v>0</v>
          </cell>
          <cell r="BR287">
            <v>0</v>
          </cell>
          <cell r="BS287">
            <v>0</v>
          </cell>
          <cell r="BT287">
            <v>0</v>
          </cell>
          <cell r="BU287">
            <v>2</v>
          </cell>
        </row>
        <row r="288">
          <cell r="F288" t="str">
            <v>N.84</v>
          </cell>
          <cell r="H288">
            <v>0</v>
          </cell>
          <cell r="I288" t="str">
            <v>N.84</v>
          </cell>
          <cell r="K288" t="str">
            <v>N/A</v>
          </cell>
          <cell r="L288">
            <v>0</v>
          </cell>
          <cell r="U288" t="str">
            <v>What is the approximate cost of a bag of 20 kilograms of wheat in the village?</v>
          </cell>
          <cell r="V288" t="str">
            <v/>
          </cell>
          <cell r="W288" t="str">
            <v>Afghani</v>
          </cell>
          <cell r="X288">
            <v>0</v>
          </cell>
          <cell r="Y288">
            <v>0</v>
          </cell>
          <cell r="Z288">
            <v>0</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v>0</v>
          </cell>
          <cell r="AQ288">
            <v>0</v>
          </cell>
          <cell r="AR288">
            <v>0</v>
          </cell>
          <cell r="AS288">
            <v>0</v>
          </cell>
          <cell r="AT288">
            <v>0</v>
          </cell>
          <cell r="AU288">
            <v>0</v>
          </cell>
          <cell r="AV288">
            <v>0</v>
          </cell>
          <cell r="AW288">
            <v>0</v>
          </cell>
          <cell r="AX288">
            <v>0</v>
          </cell>
          <cell r="AY288">
            <v>0</v>
          </cell>
          <cell r="AZ288">
            <v>0</v>
          </cell>
          <cell r="BA288">
            <v>0</v>
          </cell>
          <cell r="BB288">
            <v>0</v>
          </cell>
          <cell r="BC288">
            <v>0</v>
          </cell>
          <cell r="BD288">
            <v>0</v>
          </cell>
          <cell r="BE288">
            <v>0</v>
          </cell>
          <cell r="BF288">
            <v>0</v>
          </cell>
          <cell r="BG288">
            <v>0</v>
          </cell>
          <cell r="BH288">
            <v>0</v>
          </cell>
          <cell r="BI288">
            <v>0</v>
          </cell>
          <cell r="BJ288">
            <v>0</v>
          </cell>
          <cell r="BK288">
            <v>0</v>
          </cell>
          <cell r="BL288">
            <v>0</v>
          </cell>
          <cell r="BM288">
            <v>0</v>
          </cell>
          <cell r="BN288">
            <v>0</v>
          </cell>
          <cell r="BO288">
            <v>0</v>
          </cell>
          <cell r="BP288">
            <v>0</v>
          </cell>
          <cell r="BQ288">
            <v>0</v>
          </cell>
          <cell r="BR288">
            <v>0</v>
          </cell>
          <cell r="BS288">
            <v>0</v>
          </cell>
          <cell r="BT288">
            <v>0</v>
          </cell>
          <cell r="BU288">
            <v>1</v>
          </cell>
        </row>
        <row r="289">
          <cell r="F289">
            <v>3.2</v>
          </cell>
          <cell r="H289">
            <v>0</v>
          </cell>
          <cell r="I289">
            <v>3.2</v>
          </cell>
          <cell r="K289">
            <v>3.0899999999999981</v>
          </cell>
          <cell r="L289">
            <v>0</v>
          </cell>
          <cell r="U289" t="str">
            <v>How many boys between the ages of 7 and 14 live in this household and how many of them go to school?</v>
          </cell>
          <cell r="V289" t="str">
            <v>[IF NO SCHOOL-AGE BOYS GO TO SCHOOL OR IF ALL SCHOOL-AGE BOYS GO TO SCHOOL &gt;&gt; 3.XX]</v>
          </cell>
          <cell r="W289" t="str">
            <v>Boys Living in Household</v>
          </cell>
          <cell r="X289" t="str">
            <v>Boys Going to School</v>
          </cell>
          <cell r="Y289" t="str">
            <v>Boys</v>
          </cell>
          <cell r="Z289" t="str">
            <v>Boys</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cell r="AU289">
            <v>0</v>
          </cell>
          <cell r="AV289">
            <v>0</v>
          </cell>
          <cell r="AW289">
            <v>0</v>
          </cell>
          <cell r="AX289">
            <v>0</v>
          </cell>
          <cell r="AY289">
            <v>0</v>
          </cell>
          <cell r="AZ289">
            <v>0</v>
          </cell>
          <cell r="BA289">
            <v>0</v>
          </cell>
          <cell r="BB289">
            <v>0</v>
          </cell>
          <cell r="BC289">
            <v>0</v>
          </cell>
          <cell r="BD289">
            <v>0</v>
          </cell>
          <cell r="BE289">
            <v>0</v>
          </cell>
          <cell r="BF289">
            <v>0</v>
          </cell>
          <cell r="BG289">
            <v>0</v>
          </cell>
          <cell r="BH289">
            <v>0</v>
          </cell>
          <cell r="BI289">
            <v>0</v>
          </cell>
          <cell r="BJ289">
            <v>0</v>
          </cell>
          <cell r="BK289">
            <v>0</v>
          </cell>
          <cell r="BL289">
            <v>0</v>
          </cell>
          <cell r="BM289">
            <v>0</v>
          </cell>
          <cell r="BN289">
            <v>0</v>
          </cell>
          <cell r="BO289">
            <v>0</v>
          </cell>
          <cell r="BP289">
            <v>0</v>
          </cell>
          <cell r="BQ289">
            <v>0</v>
          </cell>
          <cell r="BR289">
            <v>0</v>
          </cell>
          <cell r="BS289">
            <v>0</v>
          </cell>
          <cell r="BT289">
            <v>0</v>
          </cell>
          <cell r="BU289">
            <v>4</v>
          </cell>
        </row>
        <row r="290">
          <cell r="F290">
            <v>15.27</v>
          </cell>
          <cell r="H290">
            <v>0</v>
          </cell>
          <cell r="I290">
            <v>15.27</v>
          </cell>
          <cell r="K290">
            <v>11.149999999999997</v>
          </cell>
          <cell r="L290">
            <v>0</v>
          </cell>
          <cell r="U290" t="str">
            <v>What is the main reason that girls should not study beyond this class?</v>
          </cell>
          <cell r="V290" t="str">
            <v/>
          </cell>
          <cell r="W290" t="str">
            <v>Girls have no need for education</v>
          </cell>
          <cell r="X290" t="str">
            <v>Girls do not like education</v>
          </cell>
          <cell r="Y290" t="str">
            <v>Household duties and/or work in the field takes up all of their time</v>
          </cell>
          <cell r="Z290" t="str">
            <v>Fathers do not allow them</v>
          </cell>
          <cell r="AA290" t="str">
            <v>Against tradition and rules of village</v>
          </cell>
          <cell r="AB290" t="str">
            <v>Against Islam</v>
          </cell>
          <cell r="AC290" t="str">
            <v>Lack of Security</v>
          </cell>
          <cell r="AD290" t="str">
            <v>Other:</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V290">
            <v>0</v>
          </cell>
          <cell r="AW290">
            <v>0</v>
          </cell>
          <cell r="AX290">
            <v>0</v>
          </cell>
          <cell r="AY290">
            <v>0</v>
          </cell>
          <cell r="AZ290">
            <v>0</v>
          </cell>
          <cell r="BA290">
            <v>0</v>
          </cell>
          <cell r="BB290">
            <v>0</v>
          </cell>
          <cell r="BC290">
            <v>0</v>
          </cell>
          <cell r="BD290">
            <v>0</v>
          </cell>
          <cell r="BE290">
            <v>0</v>
          </cell>
          <cell r="BF290">
            <v>0</v>
          </cell>
          <cell r="BG290">
            <v>0</v>
          </cell>
          <cell r="BH290">
            <v>0</v>
          </cell>
          <cell r="BI290">
            <v>0</v>
          </cell>
          <cell r="BJ290">
            <v>0</v>
          </cell>
          <cell r="BK290">
            <v>0</v>
          </cell>
          <cell r="BL290">
            <v>0</v>
          </cell>
          <cell r="BM290">
            <v>0</v>
          </cell>
          <cell r="BN290">
            <v>0</v>
          </cell>
          <cell r="BO290">
            <v>0</v>
          </cell>
          <cell r="BP290">
            <v>0</v>
          </cell>
          <cell r="BQ290">
            <v>0</v>
          </cell>
          <cell r="BR290">
            <v>0</v>
          </cell>
          <cell r="BS290">
            <v>0</v>
          </cell>
          <cell r="BT290">
            <v>0</v>
          </cell>
          <cell r="BU290">
            <v>8</v>
          </cell>
        </row>
        <row r="291">
          <cell r="F291" t="str">
            <v>N.02</v>
          </cell>
          <cell r="H291">
            <v>0</v>
          </cell>
          <cell r="I291" t="str">
            <v>N.02</v>
          </cell>
          <cell r="K291" t="str">
            <v>N/A</v>
          </cell>
          <cell r="L291">
            <v>0</v>
          </cell>
          <cell r="U291" t="str">
            <v>I am now going to ask you a few questions about your opinions on a few issues, including local governance and national politics. I would like you tell me your own opinion about how things should be, rather than the way things are. Please remember that all the answers are confidential and only will be used together with other responses to find out about what the people in rural Afghanistan think on important issues. The answers won't be shared with anyone in the village, in the government, or anyone else.</v>
          </cell>
          <cell r="V291" t="str">
            <v/>
          </cell>
          <cell r="W291">
            <v>0</v>
          </cell>
          <cell r="X291">
            <v>0</v>
          </cell>
          <cell r="Y291">
            <v>0</v>
          </cell>
          <cell r="Z291">
            <v>0</v>
          </cell>
          <cell r="AA291">
            <v>0</v>
          </cell>
          <cell r="AB291">
            <v>0</v>
          </cell>
          <cell r="AC291">
            <v>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cell r="AS291">
            <v>0</v>
          </cell>
          <cell r="AT291">
            <v>0</v>
          </cell>
          <cell r="AU291">
            <v>0</v>
          </cell>
          <cell r="AV291">
            <v>0</v>
          </cell>
          <cell r="AW291">
            <v>0</v>
          </cell>
          <cell r="AX291">
            <v>0</v>
          </cell>
          <cell r="AY291">
            <v>0</v>
          </cell>
          <cell r="AZ291">
            <v>0</v>
          </cell>
          <cell r="BA291">
            <v>0</v>
          </cell>
          <cell r="BB291">
            <v>0</v>
          </cell>
          <cell r="BC291">
            <v>0</v>
          </cell>
          <cell r="BD291">
            <v>0</v>
          </cell>
          <cell r="BE291">
            <v>0</v>
          </cell>
          <cell r="BF291">
            <v>0</v>
          </cell>
          <cell r="BG291">
            <v>0</v>
          </cell>
          <cell r="BH291">
            <v>0</v>
          </cell>
          <cell r="BI291">
            <v>0</v>
          </cell>
          <cell r="BJ291">
            <v>0</v>
          </cell>
          <cell r="BK291">
            <v>0</v>
          </cell>
          <cell r="BL291">
            <v>0</v>
          </cell>
          <cell r="BM291">
            <v>0</v>
          </cell>
          <cell r="BN291">
            <v>0</v>
          </cell>
          <cell r="BO291">
            <v>0</v>
          </cell>
          <cell r="BP291">
            <v>0</v>
          </cell>
          <cell r="BQ291">
            <v>0</v>
          </cell>
          <cell r="BR291">
            <v>0</v>
          </cell>
          <cell r="BS291">
            <v>0</v>
          </cell>
          <cell r="BT291">
            <v>0</v>
          </cell>
          <cell r="BU291">
            <v>0</v>
          </cell>
        </row>
        <row r="292">
          <cell r="F292" t="str">
            <v>N.23</v>
          </cell>
          <cell r="H292">
            <v>0</v>
          </cell>
          <cell r="I292" t="str">
            <v>N.23</v>
          </cell>
          <cell r="K292" t="str">
            <v>N/A</v>
          </cell>
          <cell r="L292">
            <v>0</v>
          </cell>
          <cell r="U292" t="str">
            <v>[IF YES] What were your reasons for voting?</v>
          </cell>
          <cell r="V292" t="str">
            <v/>
          </cell>
          <cell r="W292">
            <v>0</v>
          </cell>
          <cell r="X292">
            <v>0</v>
          </cell>
          <cell r="Y292">
            <v>0</v>
          </cell>
          <cell r="Z292">
            <v>0</v>
          </cell>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cell r="BB292">
            <v>0</v>
          </cell>
          <cell r="BC292">
            <v>0</v>
          </cell>
          <cell r="BD292">
            <v>0</v>
          </cell>
          <cell r="BE292">
            <v>0</v>
          </cell>
          <cell r="BF292">
            <v>0</v>
          </cell>
          <cell r="BG292">
            <v>0</v>
          </cell>
          <cell r="BH292">
            <v>0</v>
          </cell>
          <cell r="BI292">
            <v>0</v>
          </cell>
          <cell r="BJ292">
            <v>0</v>
          </cell>
          <cell r="BK292">
            <v>0</v>
          </cell>
          <cell r="BL292">
            <v>0</v>
          </cell>
          <cell r="BM292">
            <v>0</v>
          </cell>
          <cell r="BN292">
            <v>0</v>
          </cell>
          <cell r="BO292">
            <v>0</v>
          </cell>
          <cell r="BP292">
            <v>0</v>
          </cell>
          <cell r="BQ292">
            <v>0</v>
          </cell>
          <cell r="BR292">
            <v>0</v>
          </cell>
          <cell r="BS292">
            <v>0</v>
          </cell>
          <cell r="BT292">
            <v>0</v>
          </cell>
          <cell r="BU292">
            <v>0</v>
          </cell>
        </row>
        <row r="293">
          <cell r="F293" t="str">
            <v>N.24</v>
          </cell>
          <cell r="H293">
            <v>0</v>
          </cell>
          <cell r="I293" t="str">
            <v>N.24</v>
          </cell>
          <cell r="K293" t="str">
            <v>N/A</v>
          </cell>
          <cell r="L293">
            <v>0</v>
          </cell>
          <cell r="U293" t="str">
            <v>[IF NO] What were your reasons for not voting?</v>
          </cell>
          <cell r="V293" t="str">
            <v/>
          </cell>
          <cell r="W293">
            <v>0</v>
          </cell>
          <cell r="X293">
            <v>0</v>
          </cell>
          <cell r="Y293">
            <v>0</v>
          </cell>
          <cell r="Z293">
            <v>0</v>
          </cell>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0</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row>
        <row r="294">
          <cell r="F294" t="str">
            <v>N.29</v>
          </cell>
          <cell r="H294">
            <v>0</v>
          </cell>
          <cell r="I294" t="str">
            <v>N.29</v>
          </cell>
          <cell r="K294" t="str">
            <v>N/A</v>
          </cell>
          <cell r="L294">
            <v>0</v>
          </cell>
          <cell r="U294" t="str">
            <v>Should they inform ISAF?</v>
          </cell>
          <cell r="V294" t="str">
            <v/>
          </cell>
          <cell r="W294" t="str">
            <v>No, ISAF Should Not Be Informed</v>
          </cell>
          <cell r="X294" t="str">
            <v>Yes, ISAF Should Be Informed</v>
          </cell>
          <cell r="Y294" t="str">
            <v>Other:</v>
          </cell>
          <cell r="Z294">
            <v>0</v>
          </cell>
          <cell r="AA294">
            <v>0</v>
          </cell>
          <cell r="AB294">
            <v>0</v>
          </cell>
          <cell r="AC294">
            <v>0</v>
          </cell>
          <cell r="AD294">
            <v>0</v>
          </cell>
          <cell r="AE294">
            <v>0</v>
          </cell>
          <cell r="AF294">
            <v>0</v>
          </cell>
          <cell r="AG294">
            <v>0</v>
          </cell>
          <cell r="AH294">
            <v>0</v>
          </cell>
          <cell r="AI294">
            <v>0</v>
          </cell>
          <cell r="AJ294">
            <v>0</v>
          </cell>
          <cell r="AK294">
            <v>0</v>
          </cell>
          <cell r="AL294">
            <v>0</v>
          </cell>
          <cell r="AM294">
            <v>0</v>
          </cell>
          <cell r="AN294">
            <v>0</v>
          </cell>
          <cell r="AO294">
            <v>0</v>
          </cell>
          <cell r="AP294">
            <v>0</v>
          </cell>
          <cell r="AQ294">
            <v>0</v>
          </cell>
          <cell r="AR294">
            <v>0</v>
          </cell>
          <cell r="AS294">
            <v>0</v>
          </cell>
          <cell r="AT294">
            <v>0</v>
          </cell>
          <cell r="AU294">
            <v>0</v>
          </cell>
          <cell r="AV294">
            <v>0</v>
          </cell>
          <cell r="AW294">
            <v>0</v>
          </cell>
          <cell r="AX294">
            <v>0</v>
          </cell>
          <cell r="AY294">
            <v>0</v>
          </cell>
          <cell r="AZ294">
            <v>0</v>
          </cell>
          <cell r="BA294">
            <v>0</v>
          </cell>
          <cell r="BB294">
            <v>0</v>
          </cell>
          <cell r="BC294">
            <v>0</v>
          </cell>
          <cell r="BD294">
            <v>0</v>
          </cell>
          <cell r="BE294">
            <v>0</v>
          </cell>
          <cell r="BF294">
            <v>0</v>
          </cell>
          <cell r="BG294">
            <v>0</v>
          </cell>
          <cell r="BH294">
            <v>0</v>
          </cell>
          <cell r="BI294">
            <v>0</v>
          </cell>
          <cell r="BJ294">
            <v>0</v>
          </cell>
          <cell r="BK294">
            <v>0</v>
          </cell>
          <cell r="BL294">
            <v>0</v>
          </cell>
          <cell r="BM294">
            <v>0</v>
          </cell>
          <cell r="BN294">
            <v>0</v>
          </cell>
          <cell r="BO294">
            <v>0</v>
          </cell>
          <cell r="BP294">
            <v>0</v>
          </cell>
          <cell r="BQ294">
            <v>0</v>
          </cell>
          <cell r="BR294">
            <v>0</v>
          </cell>
          <cell r="BS294">
            <v>0</v>
          </cell>
          <cell r="BT294">
            <v>0</v>
          </cell>
          <cell r="BU294">
            <v>3</v>
          </cell>
        </row>
        <row r="295">
          <cell r="F295" t="str">
            <v>N.30</v>
          </cell>
          <cell r="H295">
            <v>0</v>
          </cell>
          <cell r="I295" t="str">
            <v>N.30</v>
          </cell>
          <cell r="K295" t="str">
            <v>N/A</v>
          </cell>
          <cell r="L295">
            <v>0</v>
          </cell>
          <cell r="U295" t="str">
            <v>If a villager has information about movements of insurgents, should they inform the police / army?</v>
          </cell>
          <cell r="V295" t="str">
            <v/>
          </cell>
          <cell r="W295" t="str">
            <v>No, Police or Army Should Not Be Informed</v>
          </cell>
          <cell r="X295" t="str">
            <v>Yes, Police or Army Should Be Informed</v>
          </cell>
          <cell r="Y295" t="str">
            <v>Other:</v>
          </cell>
          <cell r="Z295">
            <v>0</v>
          </cell>
          <cell r="AA295">
            <v>0</v>
          </cell>
          <cell r="AB295">
            <v>0</v>
          </cell>
          <cell r="AC295">
            <v>0</v>
          </cell>
          <cell r="AD295">
            <v>0</v>
          </cell>
          <cell r="AE295">
            <v>0</v>
          </cell>
          <cell r="AF295">
            <v>0</v>
          </cell>
          <cell r="AG295">
            <v>0</v>
          </cell>
          <cell r="AH295">
            <v>0</v>
          </cell>
          <cell r="AI295">
            <v>0</v>
          </cell>
          <cell r="AJ295">
            <v>0</v>
          </cell>
          <cell r="AK295">
            <v>0</v>
          </cell>
          <cell r="AL295">
            <v>0</v>
          </cell>
          <cell r="AM295">
            <v>0</v>
          </cell>
          <cell r="AN295">
            <v>0</v>
          </cell>
          <cell r="AO295">
            <v>0</v>
          </cell>
          <cell r="AP295">
            <v>0</v>
          </cell>
          <cell r="AQ295">
            <v>0</v>
          </cell>
          <cell r="AR295">
            <v>0</v>
          </cell>
          <cell r="AS295">
            <v>0</v>
          </cell>
          <cell r="AT295">
            <v>0</v>
          </cell>
          <cell r="AU295">
            <v>0</v>
          </cell>
          <cell r="AV295">
            <v>0</v>
          </cell>
          <cell r="AW295">
            <v>0</v>
          </cell>
          <cell r="AX295">
            <v>0</v>
          </cell>
          <cell r="AY295">
            <v>0</v>
          </cell>
          <cell r="AZ295">
            <v>0</v>
          </cell>
          <cell r="BA295">
            <v>0</v>
          </cell>
          <cell r="BB295">
            <v>0</v>
          </cell>
          <cell r="BC295">
            <v>0</v>
          </cell>
          <cell r="BD295">
            <v>0</v>
          </cell>
          <cell r="BE295">
            <v>0</v>
          </cell>
          <cell r="BF295">
            <v>0</v>
          </cell>
          <cell r="BG295">
            <v>0</v>
          </cell>
          <cell r="BH295">
            <v>0</v>
          </cell>
          <cell r="BI295">
            <v>0</v>
          </cell>
          <cell r="BJ295">
            <v>0</v>
          </cell>
          <cell r="BK295">
            <v>0</v>
          </cell>
          <cell r="BL295">
            <v>0</v>
          </cell>
          <cell r="BM295">
            <v>0</v>
          </cell>
          <cell r="BN295">
            <v>0</v>
          </cell>
          <cell r="BO295">
            <v>0</v>
          </cell>
          <cell r="BP295">
            <v>0</v>
          </cell>
          <cell r="BQ295">
            <v>0</v>
          </cell>
          <cell r="BR295">
            <v>0</v>
          </cell>
          <cell r="BS295">
            <v>0</v>
          </cell>
          <cell r="BT295">
            <v>0</v>
          </cell>
          <cell r="BU295">
            <v>3</v>
          </cell>
        </row>
        <row r="296">
          <cell r="F296" t="str">
            <v>N.31</v>
          </cell>
          <cell r="H296">
            <v>0</v>
          </cell>
          <cell r="I296" t="str">
            <v>N.31</v>
          </cell>
          <cell r="K296" t="str">
            <v>N/A</v>
          </cell>
          <cell r="L296">
            <v>0</v>
          </cell>
          <cell r="U296" t="str">
            <v>Should they inform ISAF?</v>
          </cell>
          <cell r="V296" t="str">
            <v/>
          </cell>
          <cell r="W296" t="str">
            <v>No, ISAF Should Not Be Informed</v>
          </cell>
          <cell r="X296" t="str">
            <v>Yes, ISAF Should Be Informed</v>
          </cell>
          <cell r="Y296" t="str">
            <v>Other:</v>
          </cell>
          <cell r="Z296">
            <v>0</v>
          </cell>
          <cell r="AA296">
            <v>0</v>
          </cell>
          <cell r="AB296">
            <v>0</v>
          </cell>
          <cell r="AC296">
            <v>0</v>
          </cell>
          <cell r="AD296">
            <v>0</v>
          </cell>
          <cell r="AE296">
            <v>0</v>
          </cell>
          <cell r="AF296">
            <v>0</v>
          </cell>
          <cell r="AG296">
            <v>0</v>
          </cell>
          <cell r="AH296">
            <v>0</v>
          </cell>
          <cell r="AI296">
            <v>0</v>
          </cell>
          <cell r="AJ296">
            <v>0</v>
          </cell>
          <cell r="AK296">
            <v>0</v>
          </cell>
          <cell r="AL296">
            <v>0</v>
          </cell>
          <cell r="AM296">
            <v>0</v>
          </cell>
          <cell r="AN296">
            <v>0</v>
          </cell>
          <cell r="AO296">
            <v>0</v>
          </cell>
          <cell r="AP296">
            <v>0</v>
          </cell>
          <cell r="AQ296">
            <v>0</v>
          </cell>
          <cell r="AR296">
            <v>0</v>
          </cell>
          <cell r="AS296">
            <v>0</v>
          </cell>
          <cell r="AT296">
            <v>0</v>
          </cell>
          <cell r="AU296">
            <v>0</v>
          </cell>
          <cell r="AV296">
            <v>0</v>
          </cell>
          <cell r="AW296">
            <v>0</v>
          </cell>
          <cell r="AX296">
            <v>0</v>
          </cell>
          <cell r="AY296">
            <v>0</v>
          </cell>
          <cell r="AZ296">
            <v>0</v>
          </cell>
          <cell r="BA296">
            <v>0</v>
          </cell>
          <cell r="BB296">
            <v>0</v>
          </cell>
          <cell r="BC296">
            <v>0</v>
          </cell>
          <cell r="BD296">
            <v>0</v>
          </cell>
          <cell r="BE296">
            <v>0</v>
          </cell>
          <cell r="BF296">
            <v>0</v>
          </cell>
          <cell r="BG296">
            <v>0</v>
          </cell>
          <cell r="BH296">
            <v>0</v>
          </cell>
          <cell r="BI296">
            <v>0</v>
          </cell>
          <cell r="BJ296">
            <v>0</v>
          </cell>
          <cell r="BK296">
            <v>0</v>
          </cell>
          <cell r="BL296">
            <v>0</v>
          </cell>
          <cell r="BM296">
            <v>0</v>
          </cell>
          <cell r="BN296">
            <v>0</v>
          </cell>
          <cell r="BO296">
            <v>0</v>
          </cell>
          <cell r="BP296">
            <v>0</v>
          </cell>
          <cell r="BQ296">
            <v>0</v>
          </cell>
          <cell r="BR296">
            <v>0</v>
          </cell>
          <cell r="BS296">
            <v>0</v>
          </cell>
          <cell r="BT296">
            <v>0</v>
          </cell>
          <cell r="BU296">
            <v>3</v>
          </cell>
        </row>
        <row r="297">
          <cell r="F297" t="str">
            <v>N.33</v>
          </cell>
          <cell r="H297">
            <v>0</v>
          </cell>
          <cell r="I297" t="str">
            <v>N.33</v>
          </cell>
          <cell r="K297" t="str">
            <v>N/A</v>
          </cell>
          <cell r="L297">
            <v>0</v>
          </cell>
          <cell r="U297" t="str">
            <v>Does the government currently have control over this area?</v>
          </cell>
          <cell r="V297" t="str">
            <v/>
          </cell>
          <cell r="W297" t="str">
            <v>No, Government Does Not Have Control</v>
          </cell>
          <cell r="X297" t="str">
            <v>Yes, Government Has Control</v>
          </cell>
          <cell r="Y297" t="str">
            <v>Other:</v>
          </cell>
          <cell r="Z297">
            <v>0</v>
          </cell>
          <cell r="AA297">
            <v>0</v>
          </cell>
          <cell r="AB297">
            <v>0</v>
          </cell>
          <cell r="AC297">
            <v>0</v>
          </cell>
          <cell r="AD297">
            <v>0</v>
          </cell>
          <cell r="AE297">
            <v>0</v>
          </cell>
          <cell r="AF297">
            <v>0</v>
          </cell>
          <cell r="AG297">
            <v>0</v>
          </cell>
          <cell r="AH297">
            <v>0</v>
          </cell>
          <cell r="AI297">
            <v>0</v>
          </cell>
          <cell r="AJ297">
            <v>0</v>
          </cell>
          <cell r="AK297">
            <v>0</v>
          </cell>
          <cell r="AL297">
            <v>0</v>
          </cell>
          <cell r="AM297">
            <v>0</v>
          </cell>
          <cell r="AN297">
            <v>0</v>
          </cell>
          <cell r="AO297">
            <v>0</v>
          </cell>
          <cell r="AP297">
            <v>0</v>
          </cell>
          <cell r="AQ297">
            <v>0</v>
          </cell>
          <cell r="AR297">
            <v>0</v>
          </cell>
          <cell r="AS297">
            <v>0</v>
          </cell>
          <cell r="AT297">
            <v>0</v>
          </cell>
          <cell r="AU297">
            <v>0</v>
          </cell>
          <cell r="AV297">
            <v>0</v>
          </cell>
          <cell r="AW297">
            <v>0</v>
          </cell>
          <cell r="AX297">
            <v>0</v>
          </cell>
          <cell r="AY297">
            <v>0</v>
          </cell>
          <cell r="AZ297">
            <v>0</v>
          </cell>
          <cell r="BA297">
            <v>0</v>
          </cell>
          <cell r="BB297">
            <v>0</v>
          </cell>
          <cell r="BC297">
            <v>0</v>
          </cell>
          <cell r="BD297">
            <v>0</v>
          </cell>
          <cell r="BE297">
            <v>0</v>
          </cell>
          <cell r="BF297">
            <v>0</v>
          </cell>
          <cell r="BG297">
            <v>0</v>
          </cell>
          <cell r="BH297">
            <v>0</v>
          </cell>
          <cell r="BI297">
            <v>0</v>
          </cell>
          <cell r="BJ297">
            <v>0</v>
          </cell>
          <cell r="BK297">
            <v>0</v>
          </cell>
          <cell r="BL297">
            <v>0</v>
          </cell>
          <cell r="BM297">
            <v>0</v>
          </cell>
          <cell r="BN297">
            <v>0</v>
          </cell>
          <cell r="BO297">
            <v>0</v>
          </cell>
          <cell r="BP297">
            <v>0</v>
          </cell>
          <cell r="BQ297">
            <v>0</v>
          </cell>
          <cell r="BR297">
            <v>0</v>
          </cell>
          <cell r="BS297">
            <v>0</v>
          </cell>
          <cell r="BT297">
            <v>0</v>
          </cell>
          <cell r="BU297">
            <v>3</v>
          </cell>
        </row>
        <row r="298">
          <cell r="F298" t="str">
            <v>N.36</v>
          </cell>
          <cell r="H298">
            <v>0</v>
          </cell>
          <cell r="I298" t="str">
            <v>N.36</v>
          </cell>
          <cell r="K298" t="str">
            <v>N/A</v>
          </cell>
          <cell r="L298">
            <v>0</v>
          </cell>
          <cell r="U298" t="str">
            <v>If someone in this village committed a crime, would it be right for the police to come and arrest him?</v>
          </cell>
          <cell r="V298" t="str">
            <v/>
          </cell>
          <cell r="W298" t="str">
            <v>No, It Would No Be Right for Police to Arrest Him</v>
          </cell>
          <cell r="X298" t="str">
            <v>Yes, It Would Be Right for Police to Arrest Him</v>
          </cell>
          <cell r="Y298">
            <v>0</v>
          </cell>
          <cell r="Z298">
            <v>0</v>
          </cell>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0</v>
          </cell>
          <cell r="AU298">
            <v>0</v>
          </cell>
          <cell r="AV298">
            <v>0</v>
          </cell>
          <cell r="AW298">
            <v>0</v>
          </cell>
          <cell r="AX298">
            <v>0</v>
          </cell>
          <cell r="AY298">
            <v>0</v>
          </cell>
          <cell r="AZ298">
            <v>0</v>
          </cell>
          <cell r="BA298">
            <v>0</v>
          </cell>
          <cell r="BB298">
            <v>0</v>
          </cell>
          <cell r="BC298">
            <v>0</v>
          </cell>
          <cell r="BD298">
            <v>0</v>
          </cell>
          <cell r="BE298">
            <v>0</v>
          </cell>
          <cell r="BF298">
            <v>0</v>
          </cell>
          <cell r="BG298">
            <v>0</v>
          </cell>
          <cell r="BH298">
            <v>0</v>
          </cell>
          <cell r="BI298">
            <v>0</v>
          </cell>
          <cell r="BJ298">
            <v>0</v>
          </cell>
          <cell r="BK298">
            <v>0</v>
          </cell>
          <cell r="BL298">
            <v>0</v>
          </cell>
          <cell r="BM298">
            <v>0</v>
          </cell>
          <cell r="BN298">
            <v>0</v>
          </cell>
          <cell r="BO298">
            <v>0</v>
          </cell>
          <cell r="BP298">
            <v>0</v>
          </cell>
          <cell r="BQ298">
            <v>0</v>
          </cell>
          <cell r="BR298">
            <v>0</v>
          </cell>
          <cell r="BS298">
            <v>0</v>
          </cell>
          <cell r="BT298">
            <v>0</v>
          </cell>
          <cell r="BU298">
            <v>2</v>
          </cell>
        </row>
        <row r="299">
          <cell r="F299" t="str">
            <v>N.37</v>
          </cell>
          <cell r="H299">
            <v>0</v>
          </cell>
          <cell r="I299" t="str">
            <v>N.37</v>
          </cell>
          <cell r="K299" t="str">
            <v>N/A</v>
          </cell>
          <cell r="L299">
            <v>0</v>
          </cell>
          <cell r="U299" t="str">
            <v>If someone in this area was supporting insurgents, would it be right for the army to arrest him?</v>
          </cell>
          <cell r="V299" t="str">
            <v/>
          </cell>
          <cell r="W299" t="str">
            <v>No, It Would No Be Right for Army to Arrest Him</v>
          </cell>
          <cell r="X299" t="str">
            <v>Yes, It Would Be Right for Army to Arrest Him</v>
          </cell>
          <cell r="Y299">
            <v>0</v>
          </cell>
          <cell r="Z299">
            <v>0</v>
          </cell>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0</v>
          </cell>
          <cell r="BB299">
            <v>0</v>
          </cell>
          <cell r="BC299">
            <v>0</v>
          </cell>
          <cell r="BD299">
            <v>0</v>
          </cell>
          <cell r="BE299">
            <v>0</v>
          </cell>
          <cell r="BF299">
            <v>0</v>
          </cell>
          <cell r="BG299">
            <v>0</v>
          </cell>
          <cell r="BH299">
            <v>0</v>
          </cell>
          <cell r="BI299">
            <v>0</v>
          </cell>
          <cell r="BJ299">
            <v>0</v>
          </cell>
          <cell r="BK299">
            <v>0</v>
          </cell>
          <cell r="BL299">
            <v>0</v>
          </cell>
          <cell r="BM299">
            <v>0</v>
          </cell>
          <cell r="BN299">
            <v>0</v>
          </cell>
          <cell r="BO299">
            <v>0</v>
          </cell>
          <cell r="BP299">
            <v>0</v>
          </cell>
          <cell r="BQ299">
            <v>0</v>
          </cell>
          <cell r="BR299">
            <v>0</v>
          </cell>
          <cell r="BS299">
            <v>0</v>
          </cell>
          <cell r="BT299">
            <v>0</v>
          </cell>
          <cell r="BU299">
            <v>2</v>
          </cell>
        </row>
        <row r="300">
          <cell r="F300">
            <v>6.08</v>
          </cell>
          <cell r="H300">
            <v>0</v>
          </cell>
          <cell r="I300">
            <v>6.08</v>
          </cell>
          <cell r="K300" t="str">
            <v>N/A</v>
          </cell>
          <cell r="L300">
            <v>0</v>
          </cell>
          <cell r="U300" t="str">
            <v>Who has the responsibility of record the birth, deaths, and marriages in the village?</v>
          </cell>
          <cell r="V300" t="str">
            <v/>
          </cell>
          <cell r="W300" t="str">
            <v>No Such Person</v>
          </cell>
          <cell r="X300" t="str">
            <v>Malik</v>
          </cell>
          <cell r="Y300" t="str">
            <v>Arbab</v>
          </cell>
          <cell r="Z300" t="str">
            <v>Qariyadar</v>
          </cell>
          <cell r="AA300" t="str">
            <v>Khan</v>
          </cell>
          <cell r="AB300" t="str">
            <v>Zamindar</v>
          </cell>
          <cell r="AC300" t="str">
            <v>Beg / Baay</v>
          </cell>
          <cell r="AD300" t="str">
            <v>Commander</v>
          </cell>
          <cell r="AE300" t="str">
            <v>Mullah / Imam</v>
          </cell>
          <cell r="AF300" t="str">
            <v>Mosque Mullah</v>
          </cell>
          <cell r="AG300" t="str">
            <v>Mawlawi</v>
          </cell>
          <cell r="AH300" t="str">
            <v>Religious Scholar</v>
          </cell>
          <cell r="AI300" t="str">
            <v>Rohani</v>
          </cell>
          <cell r="AJ300" t="str">
            <v>Judge</v>
          </cell>
          <cell r="AK300" t="str">
            <v>Tribal Elders</v>
          </cell>
          <cell r="AL300" t="str">
            <v>Whitebeards</v>
          </cell>
          <cell r="AM300" t="str">
            <v>Council</v>
          </cell>
          <cell r="AN300" t="str">
            <v>CDC</v>
          </cell>
          <cell r="AO300" t="str">
            <v>Tribal Council</v>
          </cell>
          <cell r="AP300" t="str">
            <v>Head of CDC</v>
          </cell>
          <cell r="AQ300" t="str">
            <v>Treasurer of CDC</v>
          </cell>
          <cell r="AR300" t="str">
            <v>Member of CDC</v>
          </cell>
          <cell r="AS300" t="str">
            <v>Head of Council</v>
          </cell>
          <cell r="AT300" t="str">
            <v>Member of Council</v>
          </cell>
          <cell r="AU300" t="str">
            <v>Head of Tribal Council</v>
          </cell>
          <cell r="AV300" t="str">
            <v>Member of Tribal Council</v>
          </cell>
          <cell r="AW300" t="str">
            <v>People's Representative</v>
          </cell>
          <cell r="AX300" t="str">
            <v>Police Commander</v>
          </cell>
          <cell r="AY300" t="str">
            <v>District Administrator</v>
          </cell>
          <cell r="AZ300" t="str">
            <v>Other:</v>
          </cell>
          <cell r="BA300">
            <v>0</v>
          </cell>
          <cell r="BB300">
            <v>0</v>
          </cell>
          <cell r="BC300">
            <v>0</v>
          </cell>
          <cell r="BD300">
            <v>0</v>
          </cell>
          <cell r="BE300">
            <v>0</v>
          </cell>
          <cell r="BF300">
            <v>0</v>
          </cell>
          <cell r="BG300">
            <v>0</v>
          </cell>
          <cell r="BH300">
            <v>0</v>
          </cell>
          <cell r="BI300">
            <v>0</v>
          </cell>
          <cell r="BJ300">
            <v>0</v>
          </cell>
          <cell r="BK300">
            <v>0</v>
          </cell>
          <cell r="BL300">
            <v>0</v>
          </cell>
          <cell r="BM300">
            <v>0</v>
          </cell>
          <cell r="BN300">
            <v>0</v>
          </cell>
          <cell r="BO300">
            <v>0</v>
          </cell>
          <cell r="BP300">
            <v>0</v>
          </cell>
          <cell r="BQ300">
            <v>0</v>
          </cell>
          <cell r="BR300">
            <v>0</v>
          </cell>
          <cell r="BS300">
            <v>0</v>
          </cell>
          <cell r="BT300">
            <v>0</v>
          </cell>
          <cell r="BU300">
            <v>30</v>
          </cell>
        </row>
        <row r="301">
          <cell r="F301" t="str">
            <v>N.45</v>
          </cell>
          <cell r="H301">
            <v>0</v>
          </cell>
          <cell r="I301" t="str">
            <v>N.45</v>
          </cell>
          <cell r="K301">
            <v>12.049999999999999</v>
          </cell>
          <cell r="L301">
            <v>0</v>
          </cell>
          <cell r="U301" t="str">
            <v>Information given to the district, provincial, and central government authorities about the situation in the village</v>
          </cell>
          <cell r="V301" t="str">
            <v/>
          </cell>
          <cell r="W301" t="str">
            <v>Very Satisfied</v>
          </cell>
          <cell r="X301" t="str">
            <v>Satisfied</v>
          </cell>
          <cell r="Y301" t="str">
            <v>Neither Satisfied nor Unsatisfied</v>
          </cell>
          <cell r="Z301" t="str">
            <v>Unsatisfied</v>
          </cell>
          <cell r="AA301" t="str">
            <v>Very Unsatisfied</v>
          </cell>
          <cell r="AB301">
            <v>0</v>
          </cell>
          <cell r="AC301">
            <v>0</v>
          </cell>
          <cell r="AD301">
            <v>0</v>
          </cell>
          <cell r="AE301">
            <v>0</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0</v>
          </cell>
          <cell r="BB301">
            <v>0</v>
          </cell>
          <cell r="BC301">
            <v>0</v>
          </cell>
          <cell r="BD301">
            <v>0</v>
          </cell>
          <cell r="BE301">
            <v>0</v>
          </cell>
          <cell r="BF301">
            <v>0</v>
          </cell>
          <cell r="BG301">
            <v>0</v>
          </cell>
          <cell r="BH301">
            <v>0</v>
          </cell>
          <cell r="BI301">
            <v>0</v>
          </cell>
          <cell r="BJ301">
            <v>0</v>
          </cell>
          <cell r="BK301">
            <v>0</v>
          </cell>
          <cell r="BL301">
            <v>0</v>
          </cell>
          <cell r="BM301">
            <v>0</v>
          </cell>
          <cell r="BN301">
            <v>0</v>
          </cell>
          <cell r="BO301">
            <v>0</v>
          </cell>
          <cell r="BP301">
            <v>0</v>
          </cell>
          <cell r="BQ301">
            <v>0</v>
          </cell>
          <cell r="BR301">
            <v>0</v>
          </cell>
          <cell r="BS301">
            <v>0</v>
          </cell>
          <cell r="BT301">
            <v>0</v>
          </cell>
          <cell r="BU301">
            <v>5</v>
          </cell>
        </row>
        <row r="302">
          <cell r="F302">
            <v>15.09</v>
          </cell>
          <cell r="H302">
            <v>0</v>
          </cell>
          <cell r="I302">
            <v>15.09</v>
          </cell>
          <cell r="K302" t="str">
            <v>N/A</v>
          </cell>
          <cell r="L302">
            <v>0</v>
          </cell>
          <cell r="U302" t="str">
            <v>In your opinion, are there people in Afghanistan who are able to escape punishment for crimes or wrong things they have done because of their wealth, power, or tribal or family connections?</v>
          </cell>
          <cell r="V302" t="str">
            <v/>
          </cell>
          <cell r="W302" t="str">
            <v>Law Applies Equally to People of Afghanistan</v>
          </cell>
          <cell r="X302" t="str">
            <v>Law Does Not Apply to Some Rich or Powerful People</v>
          </cell>
          <cell r="Y302">
            <v>0</v>
          </cell>
          <cell r="Z302">
            <v>0</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0</v>
          </cell>
          <cell r="BB302">
            <v>0</v>
          </cell>
          <cell r="BC302">
            <v>0</v>
          </cell>
          <cell r="BD302">
            <v>0</v>
          </cell>
          <cell r="BE302">
            <v>0</v>
          </cell>
          <cell r="BF302">
            <v>0</v>
          </cell>
          <cell r="BG302">
            <v>0</v>
          </cell>
          <cell r="BH302">
            <v>0</v>
          </cell>
          <cell r="BI302">
            <v>0</v>
          </cell>
          <cell r="BJ302">
            <v>0</v>
          </cell>
          <cell r="BK302">
            <v>0</v>
          </cell>
          <cell r="BL302">
            <v>0</v>
          </cell>
          <cell r="BM302">
            <v>0</v>
          </cell>
          <cell r="BN302">
            <v>0</v>
          </cell>
          <cell r="BO302">
            <v>0</v>
          </cell>
          <cell r="BP302">
            <v>0</v>
          </cell>
          <cell r="BQ302">
            <v>0</v>
          </cell>
          <cell r="BR302">
            <v>0</v>
          </cell>
          <cell r="BS302">
            <v>0</v>
          </cell>
          <cell r="BT302">
            <v>0</v>
          </cell>
          <cell r="BU302">
            <v>2</v>
          </cell>
        </row>
        <row r="303">
          <cell r="F303" t="str">
            <v>N.25</v>
          </cell>
          <cell r="H303">
            <v>0</v>
          </cell>
          <cell r="I303" t="str">
            <v>N.25</v>
          </cell>
          <cell r="K303" t="str">
            <v>N/A</v>
          </cell>
          <cell r="L303">
            <v>0</v>
          </cell>
          <cell r="U303" t="str">
            <v>Were you satisfied with the outcome of the elections? Do you think the person who was elected deserves the position?</v>
          </cell>
          <cell r="V303" t="str">
            <v/>
          </cell>
          <cell r="W303" t="str">
            <v>No, Wrong Person Was Elected</v>
          </cell>
          <cell r="X303" t="str">
            <v>Yes, Right Person Was Elected</v>
          </cell>
          <cell r="Y303" t="str">
            <v>Other:</v>
          </cell>
          <cell r="Z303">
            <v>0</v>
          </cell>
          <cell r="AA303">
            <v>0</v>
          </cell>
          <cell r="AB303">
            <v>0</v>
          </cell>
          <cell r="AC303">
            <v>0</v>
          </cell>
          <cell r="AD303">
            <v>0</v>
          </cell>
          <cell r="AE303">
            <v>0</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cell r="AS303">
            <v>0</v>
          </cell>
          <cell r="AT303">
            <v>0</v>
          </cell>
          <cell r="AU303">
            <v>0</v>
          </cell>
          <cell r="AV303">
            <v>0</v>
          </cell>
          <cell r="AW303">
            <v>0</v>
          </cell>
          <cell r="AX303">
            <v>0</v>
          </cell>
          <cell r="AY303">
            <v>0</v>
          </cell>
          <cell r="AZ303">
            <v>0</v>
          </cell>
          <cell r="BA303">
            <v>0</v>
          </cell>
          <cell r="BB303">
            <v>0</v>
          </cell>
          <cell r="BC303">
            <v>0</v>
          </cell>
          <cell r="BD303">
            <v>0</v>
          </cell>
          <cell r="BE303">
            <v>0</v>
          </cell>
          <cell r="BF303">
            <v>0</v>
          </cell>
          <cell r="BG303">
            <v>0</v>
          </cell>
          <cell r="BH303">
            <v>0</v>
          </cell>
          <cell r="BI303">
            <v>0</v>
          </cell>
          <cell r="BJ303">
            <v>0</v>
          </cell>
          <cell r="BK303">
            <v>0</v>
          </cell>
          <cell r="BL303">
            <v>0</v>
          </cell>
          <cell r="BM303">
            <v>0</v>
          </cell>
          <cell r="BN303">
            <v>0</v>
          </cell>
          <cell r="BO303">
            <v>0</v>
          </cell>
          <cell r="BP303">
            <v>0</v>
          </cell>
          <cell r="BQ303">
            <v>0</v>
          </cell>
          <cell r="BR303">
            <v>0</v>
          </cell>
          <cell r="BS303">
            <v>0</v>
          </cell>
          <cell r="BT303">
            <v>0</v>
          </cell>
          <cell r="BU303">
            <v>3</v>
          </cell>
        </row>
        <row r="304">
          <cell r="F304" t="str">
            <v>N.26</v>
          </cell>
          <cell r="H304">
            <v>0</v>
          </cell>
          <cell r="I304" t="str">
            <v>N.26</v>
          </cell>
          <cell r="K304" t="str">
            <v>N/A</v>
          </cell>
          <cell r="L304">
            <v>0</v>
          </cell>
          <cell r="U304" t="str">
            <v>[IF NO] Why not?</v>
          </cell>
          <cell r="V304" t="str">
            <v/>
          </cell>
          <cell r="W304">
            <v>0</v>
          </cell>
          <cell r="X304">
            <v>0</v>
          </cell>
          <cell r="Y304">
            <v>0</v>
          </cell>
          <cell r="Z304">
            <v>0</v>
          </cell>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U304">
            <v>0</v>
          </cell>
          <cell r="AV304">
            <v>0</v>
          </cell>
          <cell r="AW304">
            <v>0</v>
          </cell>
          <cell r="AX304">
            <v>0</v>
          </cell>
          <cell r="AY304">
            <v>0</v>
          </cell>
          <cell r="AZ304">
            <v>0</v>
          </cell>
          <cell r="BA304">
            <v>0</v>
          </cell>
          <cell r="BB304">
            <v>0</v>
          </cell>
          <cell r="BC304">
            <v>0</v>
          </cell>
          <cell r="BD304">
            <v>0</v>
          </cell>
          <cell r="BE304">
            <v>0</v>
          </cell>
          <cell r="BF304">
            <v>0</v>
          </cell>
          <cell r="BG304">
            <v>0</v>
          </cell>
          <cell r="BH304">
            <v>0</v>
          </cell>
          <cell r="BI304">
            <v>0</v>
          </cell>
          <cell r="BJ304">
            <v>0</v>
          </cell>
          <cell r="BK304">
            <v>0</v>
          </cell>
          <cell r="BL304">
            <v>0</v>
          </cell>
          <cell r="BM304">
            <v>0</v>
          </cell>
          <cell r="BN304">
            <v>0</v>
          </cell>
          <cell r="BO304">
            <v>0</v>
          </cell>
          <cell r="BP304">
            <v>0</v>
          </cell>
          <cell r="BQ304">
            <v>0</v>
          </cell>
          <cell r="BR304">
            <v>0</v>
          </cell>
          <cell r="BS304">
            <v>0</v>
          </cell>
          <cell r="BT304">
            <v>0</v>
          </cell>
          <cell r="BU304">
            <v>0</v>
          </cell>
        </row>
        <row r="305">
          <cell r="F305">
            <v>18.059999999999999</v>
          </cell>
          <cell r="H305">
            <v>0</v>
          </cell>
          <cell r="I305">
            <v>18.059999999999999</v>
          </cell>
          <cell r="K305" t="str">
            <v>N/A</v>
          </cell>
          <cell r="L305" t="str">
            <v>N/A</v>
          </cell>
          <cell r="U305" t="str">
            <v>During the past two years, have there been any night letters distributed in your village?</v>
          </cell>
          <cell r="V305" t="str">
            <v/>
          </cell>
          <cell r="W305" t="str">
            <v>No</v>
          </cell>
          <cell r="X305" t="str">
            <v>Yes</v>
          </cell>
          <cell r="Y305">
            <v>0</v>
          </cell>
          <cell r="Z305">
            <v>0</v>
          </cell>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U305">
            <v>0</v>
          </cell>
          <cell r="AV305">
            <v>0</v>
          </cell>
          <cell r="AW305">
            <v>0</v>
          </cell>
          <cell r="AX305">
            <v>0</v>
          </cell>
          <cell r="AY305">
            <v>0</v>
          </cell>
          <cell r="AZ305">
            <v>0</v>
          </cell>
          <cell r="BA305">
            <v>0</v>
          </cell>
          <cell r="BB305">
            <v>0</v>
          </cell>
          <cell r="BC305">
            <v>0</v>
          </cell>
          <cell r="BD305">
            <v>0</v>
          </cell>
          <cell r="BE305">
            <v>0</v>
          </cell>
          <cell r="BF305">
            <v>0</v>
          </cell>
          <cell r="BG305">
            <v>0</v>
          </cell>
          <cell r="BH305">
            <v>0</v>
          </cell>
          <cell r="BI305">
            <v>0</v>
          </cell>
          <cell r="BJ305">
            <v>0</v>
          </cell>
          <cell r="BK305">
            <v>0</v>
          </cell>
          <cell r="BL305">
            <v>0</v>
          </cell>
          <cell r="BM305">
            <v>0</v>
          </cell>
          <cell r="BN305">
            <v>0</v>
          </cell>
          <cell r="BO305">
            <v>0</v>
          </cell>
          <cell r="BP305">
            <v>0</v>
          </cell>
          <cell r="BQ305">
            <v>0</v>
          </cell>
          <cell r="BR305">
            <v>0</v>
          </cell>
          <cell r="BS305">
            <v>0</v>
          </cell>
          <cell r="BT305">
            <v>0</v>
          </cell>
          <cell r="BU305">
            <v>2</v>
          </cell>
        </row>
        <row r="306">
          <cell r="F306">
            <v>18.07</v>
          </cell>
          <cell r="H306">
            <v>0</v>
          </cell>
          <cell r="I306">
            <v>18.07</v>
          </cell>
          <cell r="K306" t="str">
            <v>N/A</v>
          </cell>
          <cell r="L306">
            <v>0</v>
          </cell>
          <cell r="U306" t="str">
            <v>Who was the target of the threat?</v>
          </cell>
          <cell r="V306" t="str">
            <v>[MARK ALL MENTIONED. IF RESPONSE IS NOT LISTED AMONG OPTIONS, PLEASE ENTER CODE FROM OCCUPATION &amp; INSTITUTIONS CARD. IF RESPONSE IS NOT LISTED ON OCCUPATIONS &amp; INSTITUTIONS CARD, PLEASE WRITE RESPONSE IN "OTHER" BOX]</v>
          </cell>
          <cell r="W306" t="str">
            <v>Village Leader(s)</v>
          </cell>
          <cell r="X306" t="str">
            <v>Landowner(s)</v>
          </cell>
          <cell r="Y306" t="str">
            <v>Whitebeard(s) / Tribal Elder(s)</v>
          </cell>
          <cell r="Z306" t="str">
            <v>Mullah / Mosque Mullah / Mawlawi</v>
          </cell>
          <cell r="AA306" t="str">
            <v>Ulema / Rohanion</v>
          </cell>
          <cell r="AB306" t="str">
            <v>Other Powerful Person in Village</v>
          </cell>
          <cell r="AC306" t="str">
            <v>Village Council</v>
          </cell>
          <cell r="AD306" t="str">
            <v>Head of Village Council</v>
          </cell>
          <cell r="AE306" t="str">
            <v>Member(s) of Village Council</v>
          </cell>
          <cell r="AF306" t="str">
            <v>CDC</v>
          </cell>
          <cell r="AG306" t="str">
            <v>Head of CDC</v>
          </cell>
          <cell r="AH306" t="str">
            <v>Deputy Head of CDC</v>
          </cell>
          <cell r="AI306" t="str">
            <v>Secretary of CDC</v>
          </cell>
          <cell r="AJ306" t="str">
            <v>Treasurer of CDC</v>
          </cell>
          <cell r="AK306" t="str">
            <v>Commander</v>
          </cell>
          <cell r="AL306" t="str">
            <v>Warlord</v>
          </cell>
          <cell r="AM306" t="str">
            <v>Militia</v>
          </cell>
          <cell r="AN306" t="str">
            <v>Bandits</v>
          </cell>
          <cell r="AO306" t="str">
            <v>Army Soldier(s)</v>
          </cell>
          <cell r="AP306" t="str">
            <v>Police Soldier(s)</v>
          </cell>
          <cell r="AQ306" t="str">
            <v>ISAF / NATO</v>
          </cell>
          <cell r="AR306" t="str">
            <v>US Army</v>
          </cell>
          <cell r="AS306" t="str">
            <v>Taleban</v>
          </cell>
          <cell r="AT306" t="str">
            <v>Al Qaeda</v>
          </cell>
          <cell r="AU306" t="str">
            <v>School Official(s)</v>
          </cell>
          <cell r="AV306" t="str">
            <v>NGO Worker(s)</v>
          </cell>
          <cell r="AW306" t="str">
            <v>Government Worker(s)</v>
          </cell>
          <cell r="AX306" t="str">
            <v>Villagers</v>
          </cell>
          <cell r="AY306" t="str">
            <v>Villagers Who Cooperate with Government</v>
          </cell>
          <cell r="AZ306" t="str">
            <v>Villagers Who Cooperate with NGOs</v>
          </cell>
          <cell r="BA306" t="str">
            <v>Villagers Who Cooperate with NSP / CDC</v>
          </cell>
          <cell r="BB306" t="str">
            <v>Villagers Who Cooperate with Development Project(s)</v>
          </cell>
          <cell r="BC306" t="str">
            <v>Villagers Who Cooperate With Police or Army</v>
          </cell>
          <cell r="BD306" t="str">
            <v>Villagers Who Cooperate With Foreign Forces (ISAF / NATO / US Army)</v>
          </cell>
          <cell r="BE306" t="str">
            <v>Villagers Who Cooperate With Foreigners</v>
          </cell>
          <cell r="BF306" t="str">
            <v>Villagers Who Cooperate With Taleban</v>
          </cell>
          <cell r="BG306" t="str">
            <v>Villagers Who Cooperate With Al Qaeda</v>
          </cell>
          <cell r="BH306" t="str">
            <v>Villagers Who Cooperate With Commander</v>
          </cell>
          <cell r="BI306" t="str">
            <v>Villagers Who Cooperate With Warlord / Militia</v>
          </cell>
          <cell r="BJ306" t="str">
            <v>Villagers Who Cooperate With Bandits</v>
          </cell>
          <cell r="BK306" t="str">
            <v>Villagers Who Participate In CDC Elections</v>
          </cell>
          <cell r="BL306" t="str">
            <v>Villagers Who Participate In Elections for Other Position or Council</v>
          </cell>
          <cell r="BM306" t="str">
            <v>Villagers Who Participate In Elections for Parliament</v>
          </cell>
          <cell r="BN306" t="str">
            <v>Villagers Who Participate In Elections for Other Position or Council</v>
          </cell>
          <cell r="BO306" t="str">
            <v>Other [CODE FROM OCCUPATION CARD]</v>
          </cell>
          <cell r="BP306" t="str">
            <v>Other [CODE FROM OCCUPATION CARD]</v>
          </cell>
          <cell r="BQ306" t="str">
            <v>Other [CODE FROM OCCUPATION CARD]</v>
          </cell>
          <cell r="BR306" t="str">
            <v>Other:</v>
          </cell>
          <cell r="BS306" t="str">
            <v>Other:</v>
          </cell>
          <cell r="BT306" t="str">
            <v>Other:</v>
          </cell>
          <cell r="BU306">
            <v>50</v>
          </cell>
        </row>
        <row r="307">
          <cell r="F307">
            <v>2.12</v>
          </cell>
          <cell r="H307">
            <v>0</v>
          </cell>
          <cell r="I307">
            <v>2.12</v>
          </cell>
          <cell r="K307">
            <v>2.0799999999999983</v>
          </cell>
          <cell r="L307">
            <v>0</v>
          </cell>
          <cell r="U307" t="str">
            <v>In the past 30 days, how much have you paid for electricity?</v>
          </cell>
          <cell r="V307" t="str">
            <v>[IF IN KIND, ESTIMATE VALUE AND MARK "ESTIMATED BY ENUMERATOR"]</v>
          </cell>
          <cell r="W307" t="str">
            <v>Free (No Charge)</v>
          </cell>
          <cell r="X307" t="str">
            <v>Estimated by Enumerator</v>
          </cell>
          <cell r="Y307" t="str">
            <v>Afghani</v>
          </cell>
          <cell r="Z307">
            <v>0</v>
          </cell>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0</v>
          </cell>
          <cell r="AX307">
            <v>0</v>
          </cell>
          <cell r="AY307">
            <v>0</v>
          </cell>
          <cell r="AZ307">
            <v>0</v>
          </cell>
          <cell r="BA307">
            <v>0</v>
          </cell>
          <cell r="BB307">
            <v>0</v>
          </cell>
          <cell r="BC307">
            <v>0</v>
          </cell>
          <cell r="BD307">
            <v>0</v>
          </cell>
          <cell r="BE307">
            <v>0</v>
          </cell>
          <cell r="BF307">
            <v>0</v>
          </cell>
          <cell r="BG307">
            <v>0</v>
          </cell>
          <cell r="BH307">
            <v>0</v>
          </cell>
          <cell r="BI307">
            <v>0</v>
          </cell>
          <cell r="BJ307">
            <v>0</v>
          </cell>
          <cell r="BK307">
            <v>0</v>
          </cell>
          <cell r="BL307">
            <v>0</v>
          </cell>
          <cell r="BM307">
            <v>0</v>
          </cell>
          <cell r="BN307">
            <v>0</v>
          </cell>
          <cell r="BO307">
            <v>0</v>
          </cell>
          <cell r="BP307">
            <v>0</v>
          </cell>
          <cell r="BQ307">
            <v>0</v>
          </cell>
          <cell r="BR307">
            <v>0</v>
          </cell>
          <cell r="BS307">
            <v>0</v>
          </cell>
          <cell r="BT307">
            <v>0</v>
          </cell>
          <cell r="BU307">
            <v>3</v>
          </cell>
        </row>
        <row r="308">
          <cell r="F308">
            <v>3.04</v>
          </cell>
          <cell r="H308">
            <v>0</v>
          </cell>
          <cell r="I308">
            <v>3.04</v>
          </cell>
          <cell r="K308">
            <v>3.01</v>
          </cell>
          <cell r="L308">
            <v>3.0999999999999979</v>
          </cell>
          <cell r="U308" t="str">
            <v>In the past 30 days, have you or any member of your household suffered an illness or injury?</v>
          </cell>
          <cell r="V308" t="str">
            <v/>
          </cell>
          <cell r="W308" t="str">
            <v>No, No One in Household Has Suffered Illness or Injury</v>
          </cell>
          <cell r="X308" t="str">
            <v>Yes, I Have Suffered Illness or Injury</v>
          </cell>
          <cell r="Y308" t="str">
            <v>Yes, Household Member Has Suffered Illness or Injury</v>
          </cell>
          <cell r="Z308" t="str">
            <v>Yes, Both Myself and a Household Member Has Suffered Illness or Injury</v>
          </cell>
          <cell r="AA308">
            <v>0</v>
          </cell>
          <cell r="AB308">
            <v>0</v>
          </cell>
          <cell r="AC308">
            <v>0</v>
          </cell>
          <cell r="AD308">
            <v>0</v>
          </cell>
          <cell r="AE308">
            <v>0</v>
          </cell>
          <cell r="AF308">
            <v>0</v>
          </cell>
          <cell r="AG308">
            <v>0</v>
          </cell>
          <cell r="AH308">
            <v>0</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0</v>
          </cell>
          <cell r="BA308">
            <v>0</v>
          </cell>
          <cell r="BB308">
            <v>0</v>
          </cell>
          <cell r="BC308">
            <v>0</v>
          </cell>
          <cell r="BD308">
            <v>0</v>
          </cell>
          <cell r="BE308">
            <v>0</v>
          </cell>
          <cell r="BF308">
            <v>0</v>
          </cell>
          <cell r="BG308">
            <v>0</v>
          </cell>
          <cell r="BH308">
            <v>0</v>
          </cell>
          <cell r="BI308">
            <v>0</v>
          </cell>
          <cell r="BJ308">
            <v>0</v>
          </cell>
          <cell r="BK308">
            <v>0</v>
          </cell>
          <cell r="BL308">
            <v>0</v>
          </cell>
          <cell r="BM308">
            <v>0</v>
          </cell>
          <cell r="BN308">
            <v>0</v>
          </cell>
          <cell r="BO308">
            <v>0</v>
          </cell>
          <cell r="BP308">
            <v>0</v>
          </cell>
          <cell r="BQ308">
            <v>0</v>
          </cell>
          <cell r="BR308">
            <v>0</v>
          </cell>
          <cell r="BS308">
            <v>0</v>
          </cell>
          <cell r="BT308">
            <v>0</v>
          </cell>
          <cell r="BU308">
            <v>4</v>
          </cell>
        </row>
        <row r="309">
          <cell r="F309">
            <v>3.05</v>
          </cell>
          <cell r="H309">
            <v>0</v>
          </cell>
          <cell r="I309">
            <v>3.05</v>
          </cell>
          <cell r="K309">
            <v>3.0199999999999996</v>
          </cell>
          <cell r="L309">
            <v>0</v>
          </cell>
          <cell r="U309" t="str">
            <v>What was the age and gender of the (most recently) ill or injured person?</v>
          </cell>
          <cell r="V309" t="str">
            <v>[ONLY ASK IF ILL OR INJURED PERSON WAS NOT RESPONDENT. IF RESPONDENT, MARK THE CORRESPONDING CIRCLE]</v>
          </cell>
          <cell r="W309" t="str">
            <v>Ill or Injured Person Was Respondent</v>
          </cell>
          <cell r="X309" t="str">
            <v>Years (Age):</v>
          </cell>
          <cell r="Y309" t="str">
            <v>Male</v>
          </cell>
          <cell r="Z309" t="str">
            <v>Female</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cell r="BB309">
            <v>0</v>
          </cell>
          <cell r="BC309">
            <v>0</v>
          </cell>
          <cell r="BD309">
            <v>0</v>
          </cell>
          <cell r="BE309">
            <v>0</v>
          </cell>
          <cell r="BF309">
            <v>0</v>
          </cell>
          <cell r="BG309">
            <v>0</v>
          </cell>
          <cell r="BH309">
            <v>0</v>
          </cell>
          <cell r="BI309">
            <v>0</v>
          </cell>
          <cell r="BJ309">
            <v>0</v>
          </cell>
          <cell r="BK309">
            <v>0</v>
          </cell>
          <cell r="BL309">
            <v>0</v>
          </cell>
          <cell r="BM309">
            <v>0</v>
          </cell>
          <cell r="BN309">
            <v>0</v>
          </cell>
          <cell r="BO309">
            <v>0</v>
          </cell>
          <cell r="BP309">
            <v>0</v>
          </cell>
          <cell r="BQ309">
            <v>0</v>
          </cell>
          <cell r="BR309">
            <v>0</v>
          </cell>
          <cell r="BS309">
            <v>0</v>
          </cell>
          <cell r="BT309">
            <v>0</v>
          </cell>
          <cell r="BU309">
            <v>4</v>
          </cell>
        </row>
        <row r="310">
          <cell r="F310">
            <v>3.06</v>
          </cell>
          <cell r="H310">
            <v>0</v>
          </cell>
          <cell r="I310">
            <v>3.06</v>
          </cell>
          <cell r="K310">
            <v>3.0299999999999994</v>
          </cell>
          <cell r="L310">
            <v>0</v>
          </cell>
          <cell r="U310" t="str">
            <v>What was the (most recent) illness or injury?</v>
          </cell>
          <cell r="V310" t="str">
            <v/>
          </cell>
          <cell r="W310" t="str">
            <v>Fatigue / Tiredness</v>
          </cell>
          <cell r="X310" t="str">
            <v>Muscle or Feet Ache</v>
          </cell>
          <cell r="Y310" t="str">
            <v>Back Pain</v>
          </cell>
          <cell r="Z310" t="str">
            <v>Headache</v>
          </cell>
          <cell r="AA310" t="str">
            <v>Migraine</v>
          </cell>
          <cell r="AB310" t="str">
            <v>Dizziness</v>
          </cell>
          <cell r="AC310" t="str">
            <v>Fainting</v>
          </cell>
          <cell r="AD310" t="str">
            <v>Breathing Problems</v>
          </cell>
          <cell r="AE310" t="str">
            <v>Chill / Flu</v>
          </cell>
          <cell r="AF310" t="str">
            <v>Fever</v>
          </cell>
          <cell r="AG310" t="str">
            <v>Stomach</v>
          </cell>
          <cell r="AH310" t="str">
            <v>Vomiting</v>
          </cell>
          <cell r="AI310" t="str">
            <v>Diarrhea</v>
          </cell>
          <cell r="AJ310" t="str">
            <v>Diarrhea and Vomiting</v>
          </cell>
          <cell r="AK310" t="str">
            <v>Heartache</v>
          </cell>
          <cell r="AL310" t="str">
            <v>Liver</v>
          </cell>
          <cell r="AM310" t="str">
            <v>Kidney</v>
          </cell>
          <cell r="AN310" t="str">
            <v>Lungs</v>
          </cell>
          <cell r="AO310" t="str">
            <v>Thiroid</v>
          </cell>
          <cell r="AP310" t="str">
            <v>Skin Disease</v>
          </cell>
          <cell r="AQ310" t="str">
            <v>Fracture</v>
          </cell>
          <cell r="AR310" t="str">
            <v>Broken Bone(s)</v>
          </cell>
          <cell r="AS310" t="str">
            <v>Blood Pressure</v>
          </cell>
          <cell r="AT310" t="str">
            <v>Pneumonia</v>
          </cell>
          <cell r="AU310" t="str">
            <v>Hepatitis</v>
          </cell>
          <cell r="AV310" t="str">
            <v>Tuberculosis</v>
          </cell>
          <cell r="AW310" t="str">
            <v>Malaria</v>
          </cell>
          <cell r="AX310" t="str">
            <v>Cholera</v>
          </cell>
          <cell r="AY310" t="str">
            <v>Typhoid</v>
          </cell>
          <cell r="AZ310" t="str">
            <v>Blurred Vision</v>
          </cell>
          <cell r="BA310" t="str">
            <v>Loss of Sight</v>
          </cell>
          <cell r="BB310" t="str">
            <v>Cataract</v>
          </cell>
          <cell r="BC310" t="str">
            <v>Psychological Issues</v>
          </cell>
          <cell r="BD310" t="str">
            <v>Madness</v>
          </cell>
          <cell r="BE310" t="str">
            <v>Nesayi</v>
          </cell>
          <cell r="BF310" t="str">
            <v>Walidi</v>
          </cell>
          <cell r="BG310" t="str">
            <v>Burn</v>
          </cell>
          <cell r="BH310" t="str">
            <v>Self-Immolation</v>
          </cell>
          <cell r="BI310" t="str">
            <v>Other:</v>
          </cell>
          <cell r="BJ310">
            <v>0</v>
          </cell>
          <cell r="BK310">
            <v>0</v>
          </cell>
          <cell r="BL310">
            <v>0</v>
          </cell>
          <cell r="BM310">
            <v>0</v>
          </cell>
          <cell r="BN310">
            <v>0</v>
          </cell>
          <cell r="BO310">
            <v>0</v>
          </cell>
          <cell r="BP310">
            <v>0</v>
          </cell>
          <cell r="BQ310">
            <v>0</v>
          </cell>
          <cell r="BR310">
            <v>0</v>
          </cell>
          <cell r="BS310">
            <v>0</v>
          </cell>
          <cell r="BT310">
            <v>0</v>
          </cell>
          <cell r="BU310">
            <v>39</v>
          </cell>
        </row>
        <row r="311">
          <cell r="F311">
            <v>3.07</v>
          </cell>
          <cell r="H311">
            <v>0</v>
          </cell>
          <cell r="I311">
            <v>3.07</v>
          </cell>
          <cell r="K311">
            <v>3.0399999999999991</v>
          </cell>
          <cell r="L311">
            <v>3.0599999999999987</v>
          </cell>
          <cell r="U311" t="str">
            <v>For this {name of illness or injury mentioned in 3.03}, did the {you / member of household} receive any treatment?</v>
          </cell>
          <cell r="V311" t="str">
            <v/>
          </cell>
          <cell r="W311" t="str">
            <v>No</v>
          </cell>
          <cell r="X311" t="str">
            <v>Yes</v>
          </cell>
          <cell r="Y311">
            <v>0</v>
          </cell>
          <cell r="Z311">
            <v>0</v>
          </cell>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P311">
            <v>0</v>
          </cell>
          <cell r="AQ311">
            <v>0</v>
          </cell>
          <cell r="AR311">
            <v>0</v>
          </cell>
          <cell r="AS311">
            <v>0</v>
          </cell>
          <cell r="AT311">
            <v>0</v>
          </cell>
          <cell r="AU311">
            <v>0</v>
          </cell>
          <cell r="AV311">
            <v>0</v>
          </cell>
          <cell r="AW311">
            <v>0</v>
          </cell>
          <cell r="AX311">
            <v>0</v>
          </cell>
          <cell r="AY311">
            <v>0</v>
          </cell>
          <cell r="AZ311">
            <v>0</v>
          </cell>
          <cell r="BA311">
            <v>0</v>
          </cell>
          <cell r="BB311">
            <v>0</v>
          </cell>
          <cell r="BC311">
            <v>0</v>
          </cell>
          <cell r="BD311">
            <v>0</v>
          </cell>
          <cell r="BE311">
            <v>0</v>
          </cell>
          <cell r="BF311">
            <v>0</v>
          </cell>
          <cell r="BG311">
            <v>0</v>
          </cell>
          <cell r="BH311">
            <v>0</v>
          </cell>
          <cell r="BI311">
            <v>0</v>
          </cell>
          <cell r="BJ311">
            <v>0</v>
          </cell>
          <cell r="BK311">
            <v>0</v>
          </cell>
          <cell r="BL311">
            <v>0</v>
          </cell>
          <cell r="BM311">
            <v>0</v>
          </cell>
          <cell r="BN311">
            <v>0</v>
          </cell>
          <cell r="BO311">
            <v>0</v>
          </cell>
          <cell r="BP311">
            <v>0</v>
          </cell>
          <cell r="BQ311">
            <v>0</v>
          </cell>
          <cell r="BR311">
            <v>0</v>
          </cell>
          <cell r="BS311">
            <v>0</v>
          </cell>
          <cell r="BT311">
            <v>0</v>
          </cell>
          <cell r="BU311">
            <v>2</v>
          </cell>
        </row>
        <row r="312">
          <cell r="F312">
            <v>3.08</v>
          </cell>
          <cell r="H312">
            <v>0</v>
          </cell>
          <cell r="I312">
            <v>3.08</v>
          </cell>
          <cell r="K312">
            <v>3.0499999999999989</v>
          </cell>
          <cell r="L312">
            <v>3.0999999999999979</v>
          </cell>
          <cell r="U312" t="str">
            <v>Who gave the treatment? Where was it?</v>
          </cell>
          <cell r="V312" t="str">
            <v/>
          </cell>
          <cell r="W312" t="str">
            <v>Who</v>
          </cell>
          <cell r="X312" t="str">
            <v>Where</v>
          </cell>
          <cell r="Y312" t="str">
            <v>Doctor</v>
          </cell>
          <cell r="Z312" t="str">
            <v>Nurse</v>
          </cell>
          <cell r="AA312" t="str">
            <v>Community Health Worker</v>
          </cell>
          <cell r="AB312" t="str">
            <v>Official Midwife</v>
          </cell>
          <cell r="AC312" t="str">
            <v>Unofficial Midwife</v>
          </cell>
          <cell r="AD312" t="str">
            <v>Pharmacy Owner of Worker</v>
          </cell>
          <cell r="AE312" t="str">
            <v>Healer</v>
          </cell>
          <cell r="AF312" t="str">
            <v>Elder</v>
          </cell>
          <cell r="AG312" t="str">
            <v>Mullah</v>
          </cell>
          <cell r="AH312" t="str">
            <v>Tawiz Nawiz</v>
          </cell>
          <cell r="AI312" t="str">
            <v>Other:</v>
          </cell>
          <cell r="AJ312" t="str">
            <v>Hospital</v>
          </cell>
          <cell r="AK312" t="str">
            <v>Government Clinic</v>
          </cell>
          <cell r="AL312" t="str">
            <v>Non-Government Clinic</v>
          </cell>
          <cell r="AM312" t="str">
            <v>Private Doctor's Office or Private Hospital</v>
          </cell>
          <cell r="AN312" t="str">
            <v>House of Doctor or Health Worker</v>
          </cell>
          <cell r="AO312" t="str">
            <v>Private Pharmacy</v>
          </cell>
          <cell r="AP312" t="str">
            <v>Mosque</v>
          </cell>
          <cell r="AQ312" t="str">
            <v>Home</v>
          </cell>
          <cell r="AR312" t="str">
            <v>Neighbor or Relative's Home</v>
          </cell>
          <cell r="AS312" t="str">
            <v>Other:</v>
          </cell>
          <cell r="AT312">
            <v>0</v>
          </cell>
          <cell r="AU312">
            <v>0</v>
          </cell>
          <cell r="AV312">
            <v>0</v>
          </cell>
          <cell r="AW312">
            <v>0</v>
          </cell>
          <cell r="AX312">
            <v>0</v>
          </cell>
          <cell r="AY312">
            <v>0</v>
          </cell>
          <cell r="AZ312">
            <v>0</v>
          </cell>
          <cell r="BA312">
            <v>0</v>
          </cell>
          <cell r="BB312">
            <v>0</v>
          </cell>
          <cell r="BC312">
            <v>0</v>
          </cell>
          <cell r="BD312">
            <v>0</v>
          </cell>
          <cell r="BE312">
            <v>0</v>
          </cell>
          <cell r="BF312">
            <v>0</v>
          </cell>
          <cell r="BG312">
            <v>0</v>
          </cell>
          <cell r="BH312">
            <v>0</v>
          </cell>
          <cell r="BI312">
            <v>0</v>
          </cell>
          <cell r="BJ312">
            <v>0</v>
          </cell>
          <cell r="BK312">
            <v>0</v>
          </cell>
          <cell r="BL312">
            <v>0</v>
          </cell>
          <cell r="BM312">
            <v>0</v>
          </cell>
          <cell r="BN312">
            <v>0</v>
          </cell>
          <cell r="BO312">
            <v>0</v>
          </cell>
          <cell r="BP312">
            <v>0</v>
          </cell>
          <cell r="BQ312">
            <v>0</v>
          </cell>
          <cell r="BR312">
            <v>0</v>
          </cell>
          <cell r="BS312">
            <v>0</v>
          </cell>
          <cell r="BT312">
            <v>0</v>
          </cell>
          <cell r="BU312">
            <v>23</v>
          </cell>
        </row>
        <row r="313">
          <cell r="F313">
            <v>3.11</v>
          </cell>
          <cell r="H313">
            <v>0</v>
          </cell>
          <cell r="I313">
            <v>3.11</v>
          </cell>
          <cell r="K313">
            <v>3.0599999999999987</v>
          </cell>
          <cell r="L313">
            <v>0</v>
          </cell>
          <cell r="U313" t="str">
            <v>Why didn't {you / member of household} receive any treatment {for the illness mentioned in question 3.03}?</v>
          </cell>
          <cell r="V313" t="str">
            <v/>
          </cell>
          <cell r="W313" t="str">
            <v>Not Needed / Injury Was Not Serious</v>
          </cell>
          <cell r="X313" t="str">
            <v>No One Was Available in Village to Administer Treatment</v>
          </cell>
          <cell r="Y313" t="str">
            <v>Lack of Transportation</v>
          </cell>
          <cell r="Z313" t="str">
            <v>Location of Treatment Was Too Far Away</v>
          </cell>
          <cell r="AA313" t="str">
            <v>Travel to Treatment Location Was Too Expensive</v>
          </cell>
          <cell r="AB313" t="str">
            <v>Treatment Was Too Expensive</v>
          </cell>
          <cell r="AC313" t="str">
            <v>No Money for Treatment</v>
          </cell>
          <cell r="AD313" t="str">
            <v>Poor Quality of Available Treatment</v>
          </cell>
          <cell r="AE313" t="str">
            <v>Did Not Believe Treatment Would Help</v>
          </cell>
          <cell r="AF313" t="str">
            <v>Illness / Injury Was Incurable</v>
          </cell>
          <cell r="AG313" t="str">
            <v>No Time to Take for Treatment</v>
          </cell>
          <cell r="AH313" t="str">
            <v>Lack of Security on Road</v>
          </cell>
          <cell r="AI313" t="str">
            <v>No Female Was Available in Village to Administer Treatment</v>
          </cell>
          <cell r="AJ313" t="str">
            <v>No Female Medical Personnel</v>
          </cell>
          <cell r="AK313" t="str">
            <v>No Female Medical Personnel Who Could Come to Dwelling</v>
          </cell>
          <cell r="AL313" t="str">
            <v xml:space="preserve">No One to Accompany </v>
          </cell>
          <cell r="AM313" t="str">
            <v>Husband Did Not Allow</v>
          </cell>
          <cell r="AN313" t="str">
            <v>Family Did Not Allow</v>
          </cell>
          <cell r="AO313" t="str">
            <v>Traditional Constraints</v>
          </cell>
          <cell r="AP313" t="str">
            <v>Other:</v>
          </cell>
          <cell r="AQ313">
            <v>0</v>
          </cell>
          <cell r="AR313">
            <v>0</v>
          </cell>
          <cell r="AS313">
            <v>0</v>
          </cell>
          <cell r="AT313">
            <v>0</v>
          </cell>
          <cell r="AU313">
            <v>0</v>
          </cell>
          <cell r="AV313">
            <v>0</v>
          </cell>
          <cell r="AW313">
            <v>0</v>
          </cell>
          <cell r="AX313">
            <v>0</v>
          </cell>
          <cell r="AY313">
            <v>0</v>
          </cell>
          <cell r="AZ313">
            <v>0</v>
          </cell>
          <cell r="BA313">
            <v>0</v>
          </cell>
          <cell r="BB313">
            <v>0</v>
          </cell>
          <cell r="BC313">
            <v>0</v>
          </cell>
          <cell r="BD313">
            <v>0</v>
          </cell>
          <cell r="BE313">
            <v>0</v>
          </cell>
          <cell r="BF313">
            <v>0</v>
          </cell>
          <cell r="BG313">
            <v>0</v>
          </cell>
          <cell r="BH313">
            <v>0</v>
          </cell>
          <cell r="BI313">
            <v>0</v>
          </cell>
          <cell r="BJ313">
            <v>0</v>
          </cell>
          <cell r="BK313">
            <v>0</v>
          </cell>
          <cell r="BL313">
            <v>0</v>
          </cell>
          <cell r="BM313">
            <v>0</v>
          </cell>
          <cell r="BN313">
            <v>0</v>
          </cell>
          <cell r="BO313">
            <v>0</v>
          </cell>
          <cell r="BP313">
            <v>0</v>
          </cell>
          <cell r="BQ313">
            <v>0</v>
          </cell>
          <cell r="BR313">
            <v>0</v>
          </cell>
          <cell r="BS313">
            <v>0</v>
          </cell>
          <cell r="BT313">
            <v>0</v>
          </cell>
          <cell r="BU313">
            <v>20</v>
          </cell>
        </row>
        <row r="314">
          <cell r="F314">
            <v>3.21</v>
          </cell>
          <cell r="H314">
            <v>0</v>
          </cell>
          <cell r="I314">
            <v>3.21</v>
          </cell>
          <cell r="K314">
            <v>3.0999999999999979</v>
          </cell>
          <cell r="L314">
            <v>0</v>
          </cell>
          <cell r="U314" t="str">
            <v>What is the main reason that these boys do not attend school?</v>
          </cell>
          <cell r="V314" t="str">
            <v/>
          </cell>
          <cell r="W314" t="str">
            <v>Male Family Members Don't Allow / Against Culture</v>
          </cell>
          <cell r="X314" t="str">
            <v>Children Do Not Learn Useful Things at School</v>
          </cell>
          <cell r="Y314" t="str">
            <v>Children Do Not Like School</v>
          </cell>
          <cell r="Z314" t="str">
            <v>Unacceptable Things Taught at School / Opposite Islam</v>
          </cell>
          <cell r="AA314" t="str">
            <v>Prefer to Send Child to Madrassa</v>
          </cell>
          <cell r="AB314" t="str">
            <v>Feud or Dispute Prevents Children from Attending School</v>
          </cell>
          <cell r="AC314" t="str">
            <v>Children Required for Work (Housework or Fieldwork)</v>
          </cell>
          <cell r="AD314" t="str">
            <v>Cost of School Fees, Materials, and/or Uniform is Too High</v>
          </cell>
          <cell r="AE314" t="str">
            <v>No School in Area</v>
          </cell>
          <cell r="AF314" t="str">
            <v>Costs Too Much to Travel to Nearest School</v>
          </cell>
          <cell r="AG314" t="str">
            <v>Takes Too Much Time to Travel to Nearest School</v>
          </cell>
          <cell r="AH314" t="str">
            <v>Quality of Education is Poor</v>
          </cell>
          <cell r="AI314" t="str">
            <v>Teachers Do Not Come to School</v>
          </cell>
          <cell r="AJ314" t="str">
            <v>School Lacks Essential Materials (Books, Pencils etc.)</v>
          </cell>
          <cell r="AK314" t="str">
            <v>Lack of Security</v>
          </cell>
          <cell r="AL314" t="str">
            <v>They Are Married</v>
          </cell>
          <cell r="AM314" t="str">
            <v>Other:</v>
          </cell>
          <cell r="AN314">
            <v>0</v>
          </cell>
          <cell r="AO314">
            <v>0</v>
          </cell>
          <cell r="AP314">
            <v>0</v>
          </cell>
          <cell r="AQ314">
            <v>0</v>
          </cell>
          <cell r="AR314">
            <v>0</v>
          </cell>
          <cell r="AS314">
            <v>0</v>
          </cell>
          <cell r="AT314">
            <v>0</v>
          </cell>
          <cell r="AU314">
            <v>0</v>
          </cell>
          <cell r="AV314">
            <v>0</v>
          </cell>
          <cell r="AW314">
            <v>0</v>
          </cell>
          <cell r="AX314">
            <v>0</v>
          </cell>
          <cell r="AY314">
            <v>0</v>
          </cell>
          <cell r="AZ314">
            <v>0</v>
          </cell>
          <cell r="BA314">
            <v>0</v>
          </cell>
          <cell r="BB314">
            <v>0</v>
          </cell>
          <cell r="BC314">
            <v>0</v>
          </cell>
          <cell r="BD314">
            <v>0</v>
          </cell>
          <cell r="BE314">
            <v>0</v>
          </cell>
          <cell r="BF314">
            <v>0</v>
          </cell>
          <cell r="BG314">
            <v>0</v>
          </cell>
          <cell r="BH314">
            <v>0</v>
          </cell>
          <cell r="BI314">
            <v>0</v>
          </cell>
          <cell r="BJ314">
            <v>0</v>
          </cell>
          <cell r="BK314">
            <v>0</v>
          </cell>
          <cell r="BL314">
            <v>0</v>
          </cell>
          <cell r="BM314">
            <v>0</v>
          </cell>
          <cell r="BN314">
            <v>0</v>
          </cell>
          <cell r="BO314">
            <v>0</v>
          </cell>
          <cell r="BP314">
            <v>0</v>
          </cell>
          <cell r="BQ314">
            <v>0</v>
          </cell>
          <cell r="BR314">
            <v>0</v>
          </cell>
          <cell r="BS314">
            <v>0</v>
          </cell>
          <cell r="BT314">
            <v>0</v>
          </cell>
          <cell r="BU314">
            <v>17</v>
          </cell>
        </row>
        <row r="315">
          <cell r="F315">
            <v>4.21</v>
          </cell>
          <cell r="H315">
            <v>0</v>
          </cell>
          <cell r="I315">
            <v>4.21</v>
          </cell>
          <cell r="K315">
            <v>5.1299999999999972</v>
          </cell>
          <cell r="L315">
            <v>9.0699999999999985</v>
          </cell>
          <cell r="U315" t="str">
            <v>At the current time, how many men are elders of the village?</v>
          </cell>
          <cell r="V315" t="str">
            <v/>
          </cell>
          <cell r="W315" t="str">
            <v>Zero</v>
          </cell>
          <cell r="X315" t="str">
            <v>Men</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0</v>
          </cell>
          <cell r="BB315">
            <v>0</v>
          </cell>
          <cell r="BC315">
            <v>0</v>
          </cell>
          <cell r="BD315">
            <v>0</v>
          </cell>
          <cell r="BE315">
            <v>0</v>
          </cell>
          <cell r="BF315">
            <v>0</v>
          </cell>
          <cell r="BG315">
            <v>0</v>
          </cell>
          <cell r="BH315">
            <v>0</v>
          </cell>
          <cell r="BI315">
            <v>0</v>
          </cell>
          <cell r="BJ315">
            <v>0</v>
          </cell>
          <cell r="BK315">
            <v>0</v>
          </cell>
          <cell r="BL315">
            <v>0</v>
          </cell>
          <cell r="BM315">
            <v>0</v>
          </cell>
          <cell r="BN315">
            <v>0</v>
          </cell>
          <cell r="BO315">
            <v>0</v>
          </cell>
          <cell r="BP315">
            <v>0</v>
          </cell>
          <cell r="BQ315">
            <v>0</v>
          </cell>
          <cell r="BR315">
            <v>0</v>
          </cell>
          <cell r="BS315">
            <v>0</v>
          </cell>
          <cell r="BT315">
            <v>0</v>
          </cell>
          <cell r="BU315">
            <v>2</v>
          </cell>
        </row>
        <row r="316">
          <cell r="F316">
            <v>9.0500000000000007</v>
          </cell>
          <cell r="H316">
            <v>0</v>
          </cell>
          <cell r="I316">
            <v>9.0500000000000007</v>
          </cell>
          <cell r="K316">
            <v>9.0599999999999987</v>
          </cell>
          <cell r="L316">
            <v>0</v>
          </cell>
          <cell r="U316" t="str">
            <v>In the most recent cultivation season, which crop took up most of your land?</v>
          </cell>
          <cell r="V316" t="str">
            <v/>
          </cell>
          <cell r="W316" t="str">
            <v>Did Not Cultivate Anything</v>
          </cell>
          <cell r="X316" t="str">
            <v>Wheat</v>
          </cell>
          <cell r="Y316" t="str">
            <v>Maize / Sorghum</v>
          </cell>
          <cell r="Z316" t="str">
            <v>Corn</v>
          </cell>
          <cell r="AA316" t="str">
            <v>Barley</v>
          </cell>
          <cell r="AB316" t="str">
            <v>Rice</v>
          </cell>
          <cell r="AC316" t="str">
            <v>Hashish</v>
          </cell>
          <cell r="AD316" t="str">
            <v xml:space="preserve">Sesame Seed </v>
          </cell>
          <cell r="AE316" t="str">
            <v>Alfalfa / Clover / Other fodder</v>
          </cell>
          <cell r="AF316" t="str">
            <v>Millet</v>
          </cell>
          <cell r="AG316" t="str">
            <v>Rapeseeds</v>
          </cell>
          <cell r="AH316" t="str">
            <v>Sugar Cane / Beet</v>
          </cell>
          <cell r="AI316" t="str">
            <v>Cotton</v>
          </cell>
          <cell r="AJ316" t="str">
            <v>Cumin</v>
          </cell>
          <cell r="AK316" t="str">
            <v>Potatoes</v>
          </cell>
          <cell r="AL316" t="str">
            <v>Beans</v>
          </cell>
          <cell r="AM316" t="str">
            <v>Eggplant</v>
          </cell>
          <cell r="AN316" t="str">
            <v>Tomato</v>
          </cell>
          <cell r="AO316" t="str">
            <v>Onions</v>
          </cell>
          <cell r="AP316" t="str">
            <v>Okra</v>
          </cell>
          <cell r="AQ316" t="str">
            <v>Other Vege.</v>
          </cell>
          <cell r="AR316" t="str">
            <v>Fruit / Nut Trees</v>
          </cell>
          <cell r="AS316" t="str">
            <v>Grapes</v>
          </cell>
          <cell r="AT316" t="str">
            <v>Melon</v>
          </cell>
          <cell r="AU316" t="str">
            <v>Other Fruits</v>
          </cell>
          <cell r="AV316" t="str">
            <v>Opium</v>
          </cell>
          <cell r="AW316" t="str">
            <v>Flax</v>
          </cell>
          <cell r="AX316" t="str">
            <v>Saffron</v>
          </cell>
          <cell r="AY316" t="str">
            <v>Other:</v>
          </cell>
          <cell r="AZ316">
            <v>0</v>
          </cell>
          <cell r="BA316">
            <v>0</v>
          </cell>
          <cell r="BB316">
            <v>0</v>
          </cell>
          <cell r="BC316">
            <v>0</v>
          </cell>
          <cell r="BD316">
            <v>0</v>
          </cell>
          <cell r="BE316">
            <v>0</v>
          </cell>
          <cell r="BF316">
            <v>0</v>
          </cell>
          <cell r="BG316">
            <v>0</v>
          </cell>
          <cell r="BH316">
            <v>0</v>
          </cell>
          <cell r="BI316">
            <v>0</v>
          </cell>
          <cell r="BJ316">
            <v>0</v>
          </cell>
          <cell r="BK316">
            <v>0</v>
          </cell>
          <cell r="BL316">
            <v>0</v>
          </cell>
          <cell r="BM316">
            <v>0</v>
          </cell>
          <cell r="BN316">
            <v>0</v>
          </cell>
          <cell r="BO316">
            <v>0</v>
          </cell>
          <cell r="BP316">
            <v>0</v>
          </cell>
          <cell r="BQ316">
            <v>0</v>
          </cell>
          <cell r="BR316">
            <v>0</v>
          </cell>
          <cell r="BS316">
            <v>0</v>
          </cell>
          <cell r="BT316">
            <v>0</v>
          </cell>
          <cell r="BU316">
            <v>29</v>
          </cell>
        </row>
        <row r="317">
          <cell r="F317">
            <v>9.31</v>
          </cell>
          <cell r="H317">
            <v>0</v>
          </cell>
          <cell r="I317">
            <v>9.31</v>
          </cell>
          <cell r="K317">
            <v>9.1099999999999977</v>
          </cell>
          <cell r="L317">
            <v>9.1699999999999964</v>
          </cell>
          <cell r="U317" t="str">
            <v>Compared to last year's harvest, has the size of this year's harvest increased, stayed the same, or decreased?</v>
          </cell>
          <cell r="V317" t="str">
            <v/>
          </cell>
          <cell r="W317" t="str">
            <v>Increased</v>
          </cell>
          <cell r="X317" t="str">
            <v>Stayed the Same</v>
          </cell>
          <cell r="Y317" t="str">
            <v>Decreased</v>
          </cell>
          <cell r="Z317">
            <v>0</v>
          </cell>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0</v>
          </cell>
          <cell r="BB317">
            <v>0</v>
          </cell>
          <cell r="BC317">
            <v>0</v>
          </cell>
          <cell r="BD317">
            <v>0</v>
          </cell>
          <cell r="BE317">
            <v>0</v>
          </cell>
          <cell r="BF317">
            <v>0</v>
          </cell>
          <cell r="BG317">
            <v>0</v>
          </cell>
          <cell r="BH317">
            <v>0</v>
          </cell>
          <cell r="BI317">
            <v>0</v>
          </cell>
          <cell r="BJ317">
            <v>0</v>
          </cell>
          <cell r="BK317">
            <v>0</v>
          </cell>
          <cell r="BL317">
            <v>0</v>
          </cell>
          <cell r="BM317">
            <v>0</v>
          </cell>
          <cell r="BN317">
            <v>0</v>
          </cell>
          <cell r="BO317">
            <v>0</v>
          </cell>
          <cell r="BP317">
            <v>0</v>
          </cell>
          <cell r="BQ317">
            <v>0</v>
          </cell>
          <cell r="BR317">
            <v>0</v>
          </cell>
          <cell r="BS317">
            <v>0</v>
          </cell>
          <cell r="BT317">
            <v>0</v>
          </cell>
          <cell r="BU317">
            <v>3</v>
          </cell>
        </row>
        <row r="318">
          <cell r="F318">
            <v>9.41</v>
          </cell>
          <cell r="H318">
            <v>0</v>
          </cell>
          <cell r="I318">
            <v>9.41</v>
          </cell>
          <cell r="K318">
            <v>9.1699999999999964</v>
          </cell>
          <cell r="L318">
            <v>0</v>
          </cell>
          <cell r="U318" t="str">
            <v>During the past 12 months, in total, how much money have you earned from the sale or your harvest?</v>
          </cell>
          <cell r="V318" t="str">
            <v>[IF IN KIND, ESTIMATE VALUE AND MARK "ESTIMATED BY ENUMERATOR"]</v>
          </cell>
          <cell r="W318" t="str">
            <v>Nothing</v>
          </cell>
          <cell r="X318" t="str">
            <v>Estimated by Enumerator</v>
          </cell>
          <cell r="Y318" t="str">
            <v>Afghani</v>
          </cell>
          <cell r="Z318">
            <v>0</v>
          </cell>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0</v>
          </cell>
          <cell r="BB318">
            <v>0</v>
          </cell>
          <cell r="BC318">
            <v>0</v>
          </cell>
          <cell r="BD318">
            <v>0</v>
          </cell>
          <cell r="BE318">
            <v>0</v>
          </cell>
          <cell r="BF318">
            <v>0</v>
          </cell>
          <cell r="BG318">
            <v>0</v>
          </cell>
          <cell r="BH318">
            <v>0</v>
          </cell>
          <cell r="BI318">
            <v>0</v>
          </cell>
          <cell r="BJ318">
            <v>0</v>
          </cell>
          <cell r="BK318">
            <v>0</v>
          </cell>
          <cell r="BL318">
            <v>0</v>
          </cell>
          <cell r="BM318">
            <v>0</v>
          </cell>
          <cell r="BN318">
            <v>0</v>
          </cell>
          <cell r="BO318">
            <v>0</v>
          </cell>
          <cell r="BP318">
            <v>0</v>
          </cell>
          <cell r="BQ318">
            <v>0</v>
          </cell>
          <cell r="BR318">
            <v>0</v>
          </cell>
          <cell r="BS318">
            <v>0</v>
          </cell>
          <cell r="BT318">
            <v>0</v>
          </cell>
          <cell r="BU318">
            <v>3</v>
          </cell>
        </row>
        <row r="319">
          <cell r="F319">
            <v>7.15</v>
          </cell>
          <cell r="H319">
            <v>0</v>
          </cell>
          <cell r="I319">
            <v>7.15</v>
          </cell>
          <cell r="K319">
            <v>7.0799999999999983</v>
          </cell>
          <cell r="L319">
            <v>9.0699999999999985</v>
          </cell>
          <cell r="U319" t="str">
            <v>During the past 12 months, have you or member of your household been asked to contribute and contributed labor time, money, goods or gifts to the village leader or other important people in the village? [IF YES] To whom was the contribution made?</v>
          </cell>
          <cell r="V319" t="str">
            <v>[MARK ALL MENTIONED]</v>
          </cell>
          <cell r="W319" t="str">
            <v>No, No Contribution Was Made</v>
          </cell>
          <cell r="X319" t="str">
            <v>Arbab / Malik / Qariyadar</v>
          </cell>
          <cell r="Y319" t="str">
            <v>Khan / Zamindar / Beg / Baay</v>
          </cell>
          <cell r="Z319" t="str">
            <v>White Beard(s) / Tribal Elder(s)</v>
          </cell>
          <cell r="AA319" t="str">
            <v>Village Council</v>
          </cell>
          <cell r="AB319" t="str">
            <v>Head of Village Council</v>
          </cell>
          <cell r="AC319" t="str">
            <v>Member of Village Council</v>
          </cell>
          <cell r="AD319" t="str">
            <v>Commander</v>
          </cell>
          <cell r="AE319" t="str">
            <v>Mujahed / Jihadi</v>
          </cell>
          <cell r="AF319" t="str">
            <v>Taliban</v>
          </cell>
          <cell r="AG319" t="str">
            <v>Bandits</v>
          </cell>
          <cell r="AH319" t="str">
            <v>Army / Police Commander</v>
          </cell>
          <cell r="AI319" t="str">
            <v>Army / Police Soldier</v>
          </cell>
          <cell r="AJ319" t="str">
            <v>Foreign Forces (ISAF / NATO / US Army)</v>
          </cell>
          <cell r="AK319" t="str">
            <v>CDC</v>
          </cell>
          <cell r="AL319" t="str">
            <v>Head of CDC</v>
          </cell>
          <cell r="AM319" t="str">
            <v>Deputy Head of CDC</v>
          </cell>
          <cell r="AN319" t="str">
            <v>Treasurer of CDC</v>
          </cell>
          <cell r="AO319" t="str">
            <v>Secretary of CDC</v>
          </cell>
          <cell r="AP319" t="str">
            <v>Afghan worker with NATO / ISAF / PRT</v>
          </cell>
          <cell r="AQ319" t="str">
            <v>Other:</v>
          </cell>
          <cell r="AR319" t="str">
            <v>Other:</v>
          </cell>
          <cell r="AS319" t="str">
            <v>Other:</v>
          </cell>
          <cell r="AT319">
            <v>0</v>
          </cell>
          <cell r="AU319">
            <v>0</v>
          </cell>
          <cell r="AV319">
            <v>0</v>
          </cell>
          <cell r="AW319">
            <v>0</v>
          </cell>
          <cell r="AX319">
            <v>0</v>
          </cell>
          <cell r="AY319">
            <v>0</v>
          </cell>
          <cell r="AZ319">
            <v>0</v>
          </cell>
          <cell r="BA319">
            <v>0</v>
          </cell>
          <cell r="BB319">
            <v>0</v>
          </cell>
          <cell r="BC319">
            <v>0</v>
          </cell>
          <cell r="BD319">
            <v>0</v>
          </cell>
          <cell r="BE319">
            <v>0</v>
          </cell>
          <cell r="BF319">
            <v>0</v>
          </cell>
          <cell r="BG319">
            <v>0</v>
          </cell>
          <cell r="BH319">
            <v>0</v>
          </cell>
          <cell r="BI319">
            <v>0</v>
          </cell>
          <cell r="BJ319">
            <v>0</v>
          </cell>
          <cell r="BK319">
            <v>0</v>
          </cell>
          <cell r="BL319">
            <v>0</v>
          </cell>
          <cell r="BM319">
            <v>0</v>
          </cell>
          <cell r="BN319">
            <v>0</v>
          </cell>
          <cell r="BO319">
            <v>0</v>
          </cell>
          <cell r="BP319">
            <v>0</v>
          </cell>
          <cell r="BQ319">
            <v>0</v>
          </cell>
          <cell r="BR319">
            <v>0</v>
          </cell>
          <cell r="BS319">
            <v>0</v>
          </cell>
          <cell r="BT319">
            <v>0</v>
          </cell>
          <cell r="BU319">
            <v>23</v>
          </cell>
        </row>
        <row r="320">
          <cell r="F320">
            <v>7.16</v>
          </cell>
          <cell r="H320">
            <v>0</v>
          </cell>
          <cell r="I320">
            <v>7.16</v>
          </cell>
          <cell r="K320">
            <v>7.0899999999999981</v>
          </cell>
          <cell r="L320">
            <v>0</v>
          </cell>
          <cell r="U320" t="str">
            <v>In total, what was the value of the contribution?</v>
          </cell>
          <cell r="V320" t="str">
            <v>[IF IN KIND, ESTIMATE VALUE AND MARK "ESTIMATED BY ENUMERATOR"]</v>
          </cell>
          <cell r="W320" t="str">
            <v>Estimated by Enumerator</v>
          </cell>
          <cell r="X320" t="str">
            <v>Afghani</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0</v>
          </cell>
          <cell r="BA320">
            <v>0</v>
          </cell>
          <cell r="BB320">
            <v>0</v>
          </cell>
          <cell r="BC320">
            <v>0</v>
          </cell>
          <cell r="BD320">
            <v>0</v>
          </cell>
          <cell r="BE320">
            <v>0</v>
          </cell>
          <cell r="BF320">
            <v>0</v>
          </cell>
          <cell r="BG320">
            <v>0</v>
          </cell>
          <cell r="BH320">
            <v>0</v>
          </cell>
          <cell r="BI320">
            <v>0</v>
          </cell>
          <cell r="BJ320">
            <v>0</v>
          </cell>
          <cell r="BK320">
            <v>0</v>
          </cell>
          <cell r="BL320">
            <v>0</v>
          </cell>
          <cell r="BM320">
            <v>0</v>
          </cell>
          <cell r="BN320">
            <v>0</v>
          </cell>
          <cell r="BO320">
            <v>0</v>
          </cell>
          <cell r="BP320">
            <v>0</v>
          </cell>
          <cell r="BQ320">
            <v>0</v>
          </cell>
          <cell r="BR320">
            <v>0</v>
          </cell>
          <cell r="BS320">
            <v>0</v>
          </cell>
          <cell r="BT320">
            <v>0</v>
          </cell>
          <cell r="BU320">
            <v>2</v>
          </cell>
        </row>
        <row r="321">
          <cell r="F321">
            <v>9.07</v>
          </cell>
          <cell r="H321">
            <v>0</v>
          </cell>
          <cell r="I321">
            <v>9.07</v>
          </cell>
          <cell r="K321">
            <v>9.0699999999999985</v>
          </cell>
          <cell r="L321">
            <v>0</v>
          </cell>
          <cell r="U321" t="str">
            <v>In the most recent cultivation season, how many jireebs of land were allocated to {name of crop}?</v>
          </cell>
          <cell r="V321" t="str">
            <v>[IF ESTIMATED, MARK "ESTIMATED BY ENUMERATOR"]</v>
          </cell>
          <cell r="W321" t="str">
            <v>Jireebs</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AZ321">
            <v>0</v>
          </cell>
          <cell r="BA321">
            <v>0</v>
          </cell>
          <cell r="BB321">
            <v>0</v>
          </cell>
          <cell r="BC321">
            <v>0</v>
          </cell>
          <cell r="BD321">
            <v>0</v>
          </cell>
          <cell r="BE321">
            <v>0</v>
          </cell>
          <cell r="BF321">
            <v>0</v>
          </cell>
          <cell r="BG321">
            <v>0</v>
          </cell>
          <cell r="BH321">
            <v>0</v>
          </cell>
          <cell r="BI321">
            <v>0</v>
          </cell>
          <cell r="BJ321">
            <v>0</v>
          </cell>
          <cell r="BK321">
            <v>0</v>
          </cell>
          <cell r="BL321">
            <v>0</v>
          </cell>
          <cell r="BM321">
            <v>0</v>
          </cell>
          <cell r="BN321">
            <v>0</v>
          </cell>
          <cell r="BO321">
            <v>0</v>
          </cell>
          <cell r="BP321">
            <v>0</v>
          </cell>
          <cell r="BQ321">
            <v>0</v>
          </cell>
          <cell r="BR321">
            <v>0</v>
          </cell>
          <cell r="BS321">
            <v>0</v>
          </cell>
          <cell r="BT321">
            <v>0</v>
          </cell>
          <cell r="BU321">
            <v>1</v>
          </cell>
        </row>
        <row r="322">
          <cell r="F322">
            <v>9.1199999999999992</v>
          </cell>
          <cell r="H322">
            <v>0</v>
          </cell>
          <cell r="I322">
            <v>9.1199999999999992</v>
          </cell>
          <cell r="K322">
            <v>9.0999999999999979</v>
          </cell>
          <cell r="L322">
            <v>0</v>
          </cell>
          <cell r="U322" t="str">
            <v>What was the price per kilogram of {name of crop} that you sold it for?</v>
          </cell>
          <cell r="V322" t="str">
            <v/>
          </cell>
          <cell r="W322" t="str">
            <v>Afghanis per Bushel</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cell r="BB322">
            <v>0</v>
          </cell>
          <cell r="BC322">
            <v>0</v>
          </cell>
          <cell r="BD322">
            <v>0</v>
          </cell>
          <cell r="BE322">
            <v>0</v>
          </cell>
          <cell r="BF322">
            <v>0</v>
          </cell>
          <cell r="BG322">
            <v>0</v>
          </cell>
          <cell r="BH322">
            <v>0</v>
          </cell>
          <cell r="BI322">
            <v>0</v>
          </cell>
          <cell r="BJ322">
            <v>0</v>
          </cell>
          <cell r="BK322">
            <v>0</v>
          </cell>
          <cell r="BL322">
            <v>0</v>
          </cell>
          <cell r="BM322">
            <v>0</v>
          </cell>
          <cell r="BN322">
            <v>0</v>
          </cell>
          <cell r="BO322">
            <v>0</v>
          </cell>
          <cell r="BP322">
            <v>0</v>
          </cell>
          <cell r="BQ322">
            <v>0</v>
          </cell>
          <cell r="BR322">
            <v>0</v>
          </cell>
          <cell r="BS322">
            <v>0</v>
          </cell>
          <cell r="BT322">
            <v>0</v>
          </cell>
          <cell r="BU322">
            <v>1</v>
          </cell>
        </row>
        <row r="323">
          <cell r="F323">
            <v>9.32</v>
          </cell>
          <cell r="H323">
            <v>0</v>
          </cell>
          <cell r="I323">
            <v>9.32</v>
          </cell>
          <cell r="K323">
            <v>9.1199999999999974</v>
          </cell>
          <cell r="L323">
            <v>0</v>
          </cell>
          <cell r="U323" t="str">
            <v>What was the main reason for this?</v>
          </cell>
          <cell r="V323" t="str">
            <v/>
          </cell>
          <cell r="W323" t="str">
            <v>Purchased Land</v>
          </cell>
          <cell r="X323" t="str">
            <v>Sold Land</v>
          </cell>
          <cell r="Y323" t="str">
            <v>Lost or Donated Land to Appropriation or Project</v>
          </cell>
          <cell r="Z323" t="str">
            <v>Occurrence of Land Dispute</v>
          </cell>
          <cell r="AA323" t="str">
            <v>Resolution of Land Dispute</v>
          </cell>
          <cell r="AB323" t="str">
            <v>Increase in Land Left Fallow</v>
          </cell>
          <cell r="AC323" t="str">
            <v>Decrease in Land Left Fallow</v>
          </cell>
          <cell r="AD323" t="str">
            <v>Increase in Irrigation Water</v>
          </cell>
          <cell r="AE323" t="str">
            <v>Decrease in Irrigation Water</v>
          </cell>
          <cell r="AF323" t="str">
            <v>Increase in Rain or Snowfall</v>
          </cell>
          <cell r="AG323" t="str">
            <v>Decrease in Rain or Snowfall / Drought</v>
          </cell>
          <cell r="AH323" t="str">
            <v>Increase in Seeds</v>
          </cell>
          <cell r="AI323" t="str">
            <v>Decrease in Seeds</v>
          </cell>
          <cell r="AJ323" t="str">
            <v>Change in Type of Seeds</v>
          </cell>
          <cell r="AK323" t="str">
            <v>Increase in Fertilizer</v>
          </cell>
          <cell r="AL323" t="str">
            <v>Decrease in Fertilizer</v>
          </cell>
          <cell r="AM323" t="str">
            <v>Destruction of Crops by Eradication Teams</v>
          </cell>
          <cell r="AN323" t="str">
            <v>Threat of Destruction of Crops by Eradication Teams</v>
          </cell>
          <cell r="AO323" t="str">
            <v>Voluntarily Decided Not to Cultivate Illegal Crops</v>
          </cell>
          <cell r="AP323" t="str">
            <v>Crops Destroyed by Bandits, Kuchi, Refugees etc.</v>
          </cell>
          <cell r="AQ323" t="str">
            <v>Crops Destroyed by Animals, Pests, or Disease</v>
          </cell>
          <cell r="AR323" t="str">
            <v>Did Not Have Enough Labor to Cultivate or Harvest Fully</v>
          </cell>
          <cell r="AS323" t="str">
            <v>Could Not Access Land / Harvest Due to Fighting or Insecurity</v>
          </cell>
          <cell r="AT323" t="str">
            <v>Other:</v>
          </cell>
          <cell r="AU323">
            <v>0</v>
          </cell>
          <cell r="AV323">
            <v>0</v>
          </cell>
          <cell r="AW323">
            <v>0</v>
          </cell>
          <cell r="AX323">
            <v>0</v>
          </cell>
          <cell r="AY323">
            <v>0</v>
          </cell>
          <cell r="AZ323">
            <v>0</v>
          </cell>
          <cell r="BA323">
            <v>0</v>
          </cell>
          <cell r="BB323">
            <v>0</v>
          </cell>
          <cell r="BC323">
            <v>0</v>
          </cell>
          <cell r="BD323">
            <v>0</v>
          </cell>
          <cell r="BE323">
            <v>0</v>
          </cell>
          <cell r="BF323">
            <v>0</v>
          </cell>
          <cell r="BG323">
            <v>0</v>
          </cell>
          <cell r="BH323">
            <v>0</v>
          </cell>
          <cell r="BI323">
            <v>0</v>
          </cell>
          <cell r="BJ323">
            <v>0</v>
          </cell>
          <cell r="BK323">
            <v>0</v>
          </cell>
          <cell r="BL323">
            <v>0</v>
          </cell>
          <cell r="BM323">
            <v>0</v>
          </cell>
          <cell r="BN323">
            <v>0</v>
          </cell>
          <cell r="BO323">
            <v>0</v>
          </cell>
          <cell r="BP323">
            <v>0</v>
          </cell>
          <cell r="BQ323">
            <v>0</v>
          </cell>
          <cell r="BR323">
            <v>0</v>
          </cell>
          <cell r="BS323">
            <v>0</v>
          </cell>
          <cell r="BT323">
            <v>0</v>
          </cell>
          <cell r="BU323">
            <v>24</v>
          </cell>
        </row>
        <row r="324">
          <cell r="F324">
            <v>9.33</v>
          </cell>
          <cell r="H324">
            <v>0</v>
          </cell>
          <cell r="I324">
            <v>9.33</v>
          </cell>
          <cell r="K324">
            <v>9.1299999999999972</v>
          </cell>
          <cell r="L324">
            <v>0</v>
          </cell>
          <cell r="U324" t="str">
            <v>In the most recent cultivation season, what was the main source of water for your crops?</v>
          </cell>
          <cell r="V324" t="str">
            <v/>
          </cell>
          <cell r="W324" t="str">
            <v>River</v>
          </cell>
          <cell r="X324" t="str">
            <v>Canal</v>
          </cell>
          <cell r="Y324" t="str">
            <v>Dam</v>
          </cell>
          <cell r="Z324" t="str">
            <v>Deep Well</v>
          </cell>
          <cell r="AA324" t="str">
            <v>Spring</v>
          </cell>
          <cell r="AB324" t="str">
            <v>Kariz</v>
          </cell>
          <cell r="AC324" t="str">
            <v>Rain for Irrigation</v>
          </cell>
          <cell r="AD324" t="str">
            <v>Nawara</v>
          </cell>
          <cell r="AE324" t="str">
            <v>Drainage</v>
          </cell>
          <cell r="AF324" t="str">
            <v>Flood</v>
          </cell>
          <cell r="AG324" t="str">
            <v>Snow Melt</v>
          </cell>
          <cell r="AH324" t="str">
            <v>Arad</v>
          </cell>
          <cell r="AI324" t="str">
            <v>Other:</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0</v>
          </cell>
          <cell r="BA324">
            <v>0</v>
          </cell>
          <cell r="BB324">
            <v>0</v>
          </cell>
          <cell r="BC324">
            <v>0</v>
          </cell>
          <cell r="BD324">
            <v>0</v>
          </cell>
          <cell r="BE324">
            <v>0</v>
          </cell>
          <cell r="BF324">
            <v>0</v>
          </cell>
          <cell r="BG324">
            <v>0</v>
          </cell>
          <cell r="BH324">
            <v>0</v>
          </cell>
          <cell r="BI324">
            <v>0</v>
          </cell>
          <cell r="BJ324">
            <v>0</v>
          </cell>
          <cell r="BK324">
            <v>0</v>
          </cell>
          <cell r="BL324">
            <v>0</v>
          </cell>
          <cell r="BM324">
            <v>0</v>
          </cell>
          <cell r="BN324">
            <v>0</v>
          </cell>
          <cell r="BO324">
            <v>0</v>
          </cell>
          <cell r="BP324">
            <v>0</v>
          </cell>
          <cell r="BQ324">
            <v>0</v>
          </cell>
          <cell r="BR324">
            <v>0</v>
          </cell>
          <cell r="BS324">
            <v>0</v>
          </cell>
          <cell r="BT324">
            <v>0</v>
          </cell>
          <cell r="BU324">
            <v>13</v>
          </cell>
        </row>
        <row r="325">
          <cell r="F325">
            <v>9.3699999999999992</v>
          </cell>
          <cell r="H325">
            <v>0</v>
          </cell>
          <cell r="I325">
            <v>9.3699999999999992</v>
          </cell>
          <cell r="K325">
            <v>9.1499999999999968</v>
          </cell>
          <cell r="L325">
            <v>13.03</v>
          </cell>
          <cell r="U325" t="str">
            <v>In the most recent cultivation season, how many jireebs of land was left fallow?</v>
          </cell>
          <cell r="V325" t="str">
            <v>[IF ESTIMATED, MARK "ESTIMATED BY ENUMERATOR"]</v>
          </cell>
          <cell r="W325" t="str">
            <v>Zero / Did Not Leave Any Land Fallow</v>
          </cell>
          <cell r="X325" t="str">
            <v>Estimated by Enumerator</v>
          </cell>
          <cell r="Y325" t="str">
            <v>Jireebs</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cell r="BB325">
            <v>0</v>
          </cell>
          <cell r="BC325">
            <v>0</v>
          </cell>
          <cell r="BD325">
            <v>0</v>
          </cell>
          <cell r="BE325">
            <v>0</v>
          </cell>
          <cell r="BF325">
            <v>0</v>
          </cell>
          <cell r="BG325">
            <v>0</v>
          </cell>
          <cell r="BH325">
            <v>0</v>
          </cell>
          <cell r="BI325">
            <v>0</v>
          </cell>
          <cell r="BJ325">
            <v>0</v>
          </cell>
          <cell r="BK325">
            <v>0</v>
          </cell>
          <cell r="BL325">
            <v>0</v>
          </cell>
          <cell r="BM325">
            <v>0</v>
          </cell>
          <cell r="BN325">
            <v>0</v>
          </cell>
          <cell r="BO325">
            <v>0</v>
          </cell>
          <cell r="BP325">
            <v>0</v>
          </cell>
          <cell r="BQ325">
            <v>0</v>
          </cell>
          <cell r="BR325">
            <v>0</v>
          </cell>
          <cell r="BS325">
            <v>0</v>
          </cell>
          <cell r="BT325">
            <v>0</v>
          </cell>
          <cell r="BU325">
            <v>3</v>
          </cell>
        </row>
        <row r="326">
          <cell r="F326">
            <v>9.3800000000000008</v>
          </cell>
          <cell r="H326">
            <v>0</v>
          </cell>
          <cell r="I326">
            <v>9.3800000000000008</v>
          </cell>
          <cell r="K326">
            <v>9.1599999999999966</v>
          </cell>
          <cell r="L326">
            <v>0</v>
          </cell>
          <cell r="U326" t="str">
            <v>What was the main reason for keeping this land fallow?</v>
          </cell>
          <cell r="V326" t="str">
            <v/>
          </cell>
          <cell r="W326" t="str">
            <v>Lack of Water</v>
          </cell>
          <cell r="X326" t="str">
            <v>Dispute about Water</v>
          </cell>
          <cell r="Y326" t="str">
            <v>No Budget for Cultivation</v>
          </cell>
          <cell r="Z326" t="str">
            <v>Dispute over Land Ownership</v>
          </cell>
          <cell r="AA326" t="str">
            <v>Security concerns</v>
          </cell>
          <cell r="AB326" t="str">
            <v>Land not Fertile</v>
          </cell>
          <cell r="AC326" t="str">
            <v>Left Fallow to Increase Fertility</v>
          </cell>
          <cell r="AD326" t="str">
            <v>Did Not Have Enough Labor to Cultivate or Harvest Fully</v>
          </cell>
          <cell r="AE326" t="str">
            <v>Other:</v>
          </cell>
          <cell r="AF326">
            <v>0</v>
          </cell>
          <cell r="AG326">
            <v>0</v>
          </cell>
          <cell r="AH326">
            <v>0</v>
          </cell>
          <cell r="AI326">
            <v>0</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0</v>
          </cell>
          <cell r="BA326">
            <v>0</v>
          </cell>
          <cell r="BB326">
            <v>0</v>
          </cell>
          <cell r="BC326">
            <v>0</v>
          </cell>
          <cell r="BD326">
            <v>0</v>
          </cell>
          <cell r="BE326">
            <v>0</v>
          </cell>
          <cell r="BF326">
            <v>0</v>
          </cell>
          <cell r="BG326">
            <v>0</v>
          </cell>
          <cell r="BH326">
            <v>0</v>
          </cell>
          <cell r="BI326">
            <v>0</v>
          </cell>
          <cell r="BJ326">
            <v>0</v>
          </cell>
          <cell r="BK326">
            <v>0</v>
          </cell>
          <cell r="BL326">
            <v>0</v>
          </cell>
          <cell r="BM326">
            <v>0</v>
          </cell>
          <cell r="BN326">
            <v>0</v>
          </cell>
          <cell r="BO326">
            <v>0</v>
          </cell>
          <cell r="BP326">
            <v>0</v>
          </cell>
          <cell r="BQ326">
            <v>0</v>
          </cell>
          <cell r="BR326">
            <v>0</v>
          </cell>
          <cell r="BS326">
            <v>0</v>
          </cell>
          <cell r="BT326">
            <v>0</v>
          </cell>
          <cell r="BU326">
            <v>9</v>
          </cell>
        </row>
        <row r="327">
          <cell r="F327">
            <v>11.09</v>
          </cell>
          <cell r="H327">
            <v>0</v>
          </cell>
          <cell r="I327">
            <v>11.09</v>
          </cell>
          <cell r="K327">
            <v>13.03</v>
          </cell>
          <cell r="L327">
            <v>13.069999999999999</v>
          </cell>
          <cell r="U327" t="str">
            <v>Did you get the loan?</v>
          </cell>
          <cell r="V327" t="str">
            <v/>
          </cell>
          <cell r="W327" t="str">
            <v>No</v>
          </cell>
          <cell r="X327" t="str">
            <v>Yes</v>
          </cell>
          <cell r="Y327">
            <v>0</v>
          </cell>
          <cell r="Z327">
            <v>0</v>
          </cell>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0</v>
          </cell>
          <cell r="BA327">
            <v>0</v>
          </cell>
          <cell r="BB327">
            <v>0</v>
          </cell>
          <cell r="BC327">
            <v>0</v>
          </cell>
          <cell r="BD327">
            <v>0</v>
          </cell>
          <cell r="BE327">
            <v>0</v>
          </cell>
          <cell r="BF327">
            <v>0</v>
          </cell>
          <cell r="BG327">
            <v>0</v>
          </cell>
          <cell r="BH327">
            <v>0</v>
          </cell>
          <cell r="BI327">
            <v>0</v>
          </cell>
          <cell r="BJ327">
            <v>0</v>
          </cell>
          <cell r="BK327">
            <v>0</v>
          </cell>
          <cell r="BL327">
            <v>0</v>
          </cell>
          <cell r="BM327">
            <v>0</v>
          </cell>
          <cell r="BN327">
            <v>0</v>
          </cell>
          <cell r="BO327">
            <v>0</v>
          </cell>
          <cell r="BP327">
            <v>0</v>
          </cell>
          <cell r="BQ327">
            <v>0</v>
          </cell>
          <cell r="BR327">
            <v>0</v>
          </cell>
          <cell r="BS327">
            <v>0</v>
          </cell>
          <cell r="BT327">
            <v>0</v>
          </cell>
          <cell r="BU327">
            <v>2</v>
          </cell>
        </row>
        <row r="328">
          <cell r="F328">
            <v>11.1</v>
          </cell>
          <cell r="H328">
            <v>0</v>
          </cell>
          <cell r="I328">
            <v>11.1</v>
          </cell>
          <cell r="K328">
            <v>13.04</v>
          </cell>
          <cell r="L328">
            <v>14.139999999999997</v>
          </cell>
          <cell r="U328" t="str">
            <v>Why didn't you get the loan?</v>
          </cell>
          <cell r="V328" t="str">
            <v/>
          </cell>
          <cell r="W328" t="str">
            <v>No Family Members to Borrow From</v>
          </cell>
          <cell r="X328" t="str">
            <v>No One to Borrow From</v>
          </cell>
          <cell r="Y328" t="str">
            <v>Interest Rate / Repayment Cost Too High</v>
          </cell>
          <cell r="Z328" t="str">
            <v>No Collateral</v>
          </cell>
          <cell r="AA328" t="str">
            <v>Did Not Repay Previous Loan</v>
          </cell>
          <cell r="AB328" t="str">
            <v>Cultural Constraints (Embarrasment)</v>
          </cell>
          <cell r="AC328" t="str">
            <v>Religious Reason (Interest is Against Sharia)</v>
          </cell>
          <cell r="AD328" t="str">
            <v>Fear of Consequences of Non-Repayment</v>
          </cell>
          <cell r="AE328" t="str">
            <v>Found Another Way to Get Money</v>
          </cell>
          <cell r="AF328" t="str">
            <v>Decided that Loan Wasn’t Needed</v>
          </cell>
          <cell r="AG328" t="str">
            <v>Other:</v>
          </cell>
          <cell r="AH328">
            <v>0</v>
          </cell>
          <cell r="AI328">
            <v>0</v>
          </cell>
          <cell r="AJ328">
            <v>0</v>
          </cell>
          <cell r="AK328">
            <v>0</v>
          </cell>
          <cell r="AL328">
            <v>0</v>
          </cell>
          <cell r="AM328">
            <v>0</v>
          </cell>
          <cell r="AN328">
            <v>0</v>
          </cell>
          <cell r="AO328">
            <v>0</v>
          </cell>
          <cell r="AP328">
            <v>0</v>
          </cell>
          <cell r="AQ328">
            <v>0</v>
          </cell>
          <cell r="AR328">
            <v>0</v>
          </cell>
          <cell r="AS328">
            <v>0</v>
          </cell>
          <cell r="AT328">
            <v>0</v>
          </cell>
          <cell r="AU328">
            <v>0</v>
          </cell>
          <cell r="AV328">
            <v>0</v>
          </cell>
          <cell r="AW328">
            <v>0</v>
          </cell>
          <cell r="AX328">
            <v>0</v>
          </cell>
          <cell r="AY328">
            <v>0</v>
          </cell>
          <cell r="AZ328">
            <v>0</v>
          </cell>
          <cell r="BA328">
            <v>0</v>
          </cell>
          <cell r="BB328">
            <v>0</v>
          </cell>
          <cell r="BC328">
            <v>0</v>
          </cell>
          <cell r="BD328">
            <v>0</v>
          </cell>
          <cell r="BE328">
            <v>0</v>
          </cell>
          <cell r="BF328">
            <v>0</v>
          </cell>
          <cell r="BG328">
            <v>0</v>
          </cell>
          <cell r="BH328">
            <v>0</v>
          </cell>
          <cell r="BI328">
            <v>0</v>
          </cell>
          <cell r="BJ328">
            <v>0</v>
          </cell>
          <cell r="BK328">
            <v>0</v>
          </cell>
          <cell r="BL328">
            <v>0</v>
          </cell>
          <cell r="BM328">
            <v>0</v>
          </cell>
          <cell r="BN328">
            <v>0</v>
          </cell>
          <cell r="BO328">
            <v>0</v>
          </cell>
          <cell r="BP328">
            <v>0</v>
          </cell>
          <cell r="BQ328">
            <v>0</v>
          </cell>
          <cell r="BR328">
            <v>0</v>
          </cell>
          <cell r="BS328">
            <v>0</v>
          </cell>
          <cell r="BT328">
            <v>0</v>
          </cell>
          <cell r="BU328">
            <v>11</v>
          </cell>
        </row>
        <row r="329">
          <cell r="F329">
            <v>11.15</v>
          </cell>
          <cell r="H329">
            <v>0</v>
          </cell>
          <cell r="I329">
            <v>11.15</v>
          </cell>
          <cell r="K329">
            <v>13.069999999999999</v>
          </cell>
          <cell r="L329">
            <v>0</v>
          </cell>
          <cell r="U329" t="str">
            <v>Is the person who have you the (most recent) loan related to you? [IF YES] How are they related to you?</v>
          </cell>
          <cell r="V329" t="str">
            <v/>
          </cell>
          <cell r="W329" t="str">
            <v>No Relation</v>
          </cell>
          <cell r="X329" t="str">
            <v>Grandson</v>
          </cell>
          <cell r="Y329" t="str">
            <v>Granddaughter</v>
          </cell>
          <cell r="Z329" t="str">
            <v>Son</v>
          </cell>
          <cell r="AA329" t="str">
            <v>Son-in-Law</v>
          </cell>
          <cell r="AB329" t="str">
            <v>Daughter</v>
          </cell>
          <cell r="AC329" t="str">
            <v>Daughter-in-Law</v>
          </cell>
          <cell r="AD329" t="str">
            <v>Brother</v>
          </cell>
          <cell r="AE329" t="str">
            <v>Brother-in-Law</v>
          </cell>
          <cell r="AF329" t="str">
            <v>Sister</v>
          </cell>
          <cell r="AG329" t="str">
            <v>Sister-in-Law</v>
          </cell>
          <cell r="AH329" t="str">
            <v>Father</v>
          </cell>
          <cell r="AI329" t="str">
            <v>Father-in-Law</v>
          </cell>
          <cell r="AJ329" t="str">
            <v>Mother</v>
          </cell>
          <cell r="AK329" t="str">
            <v>Mother-in-Law</v>
          </cell>
          <cell r="AL329" t="str">
            <v>Grandfather</v>
          </cell>
          <cell r="AM329" t="str">
            <v>Grandmother</v>
          </cell>
          <cell r="AN329" t="str">
            <v>Uncle</v>
          </cell>
          <cell r="AO329" t="str">
            <v>Aunt</v>
          </cell>
          <cell r="AP329" t="str">
            <v>Husband</v>
          </cell>
          <cell r="AQ329" t="str">
            <v>Wife</v>
          </cell>
          <cell r="AR329" t="str">
            <v>Nephew</v>
          </cell>
          <cell r="AS329" t="str">
            <v>Niece</v>
          </cell>
          <cell r="AT329" t="str">
            <v>First Cousin (Male)</v>
          </cell>
          <cell r="AU329" t="str">
            <v>First Cousin (Female)</v>
          </cell>
          <cell r="AV329" t="str">
            <v>Other Male Relative</v>
          </cell>
          <cell r="AW329" t="str">
            <v>Other Female Relative</v>
          </cell>
          <cell r="AX329" t="str">
            <v>Unrelated Male</v>
          </cell>
          <cell r="AY329" t="str">
            <v>Unrelated Female</v>
          </cell>
          <cell r="AZ329" t="str">
            <v>Other:</v>
          </cell>
          <cell r="BA329">
            <v>0</v>
          </cell>
          <cell r="BB329">
            <v>0</v>
          </cell>
          <cell r="BC329">
            <v>0</v>
          </cell>
          <cell r="BD329">
            <v>0</v>
          </cell>
          <cell r="BE329">
            <v>0</v>
          </cell>
          <cell r="BF329">
            <v>0</v>
          </cell>
          <cell r="BG329">
            <v>0</v>
          </cell>
          <cell r="BH329">
            <v>0</v>
          </cell>
          <cell r="BI329">
            <v>0</v>
          </cell>
          <cell r="BJ329">
            <v>0</v>
          </cell>
          <cell r="BK329">
            <v>0</v>
          </cell>
          <cell r="BL329">
            <v>0</v>
          </cell>
          <cell r="BM329">
            <v>0</v>
          </cell>
          <cell r="BN329">
            <v>0</v>
          </cell>
          <cell r="BO329">
            <v>0</v>
          </cell>
          <cell r="BP329">
            <v>0</v>
          </cell>
          <cell r="BQ329">
            <v>0</v>
          </cell>
          <cell r="BR329">
            <v>0</v>
          </cell>
          <cell r="BS329">
            <v>0</v>
          </cell>
          <cell r="BT329">
            <v>0</v>
          </cell>
          <cell r="BU329">
            <v>30</v>
          </cell>
        </row>
        <row r="330">
          <cell r="F330">
            <v>11.17</v>
          </cell>
          <cell r="H330">
            <v>0</v>
          </cell>
          <cell r="I330">
            <v>11.17</v>
          </cell>
          <cell r="K330">
            <v>13.089999999999998</v>
          </cell>
          <cell r="L330">
            <v>13.109999999999998</v>
          </cell>
          <cell r="U330" t="str">
            <v>Did you pay interest on the (most recent) loan?</v>
          </cell>
          <cell r="V330" t="str">
            <v/>
          </cell>
          <cell r="W330" t="str">
            <v>No</v>
          </cell>
          <cell r="X330" t="str">
            <v>Yes</v>
          </cell>
          <cell r="Y330">
            <v>0</v>
          </cell>
          <cell r="Z330">
            <v>0</v>
          </cell>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0</v>
          </cell>
          <cell r="BA330">
            <v>0</v>
          </cell>
          <cell r="BB330">
            <v>0</v>
          </cell>
          <cell r="BC330">
            <v>0</v>
          </cell>
          <cell r="BD330">
            <v>0</v>
          </cell>
          <cell r="BE330">
            <v>0</v>
          </cell>
          <cell r="BF330">
            <v>0</v>
          </cell>
          <cell r="BG330">
            <v>0</v>
          </cell>
          <cell r="BH330">
            <v>0</v>
          </cell>
          <cell r="BI330">
            <v>0</v>
          </cell>
          <cell r="BJ330">
            <v>0</v>
          </cell>
          <cell r="BK330">
            <v>0</v>
          </cell>
          <cell r="BL330">
            <v>0</v>
          </cell>
          <cell r="BM330">
            <v>0</v>
          </cell>
          <cell r="BN330">
            <v>0</v>
          </cell>
          <cell r="BO330">
            <v>0</v>
          </cell>
          <cell r="BP330">
            <v>0</v>
          </cell>
          <cell r="BQ330">
            <v>0</v>
          </cell>
          <cell r="BR330">
            <v>0</v>
          </cell>
          <cell r="BS330">
            <v>0</v>
          </cell>
          <cell r="BT330">
            <v>0</v>
          </cell>
          <cell r="BU330">
            <v>2</v>
          </cell>
        </row>
        <row r="331">
          <cell r="F331">
            <v>11.18</v>
          </cell>
          <cell r="H331">
            <v>0</v>
          </cell>
          <cell r="I331">
            <v>11.18</v>
          </cell>
          <cell r="K331">
            <v>13.099999999999998</v>
          </cell>
          <cell r="L331">
            <v>0</v>
          </cell>
          <cell r="U331" t="str">
            <v>How much afghanis in interest did you pay?</v>
          </cell>
          <cell r="V331" t="str">
            <v>[IF ESTIMATED, MARK "ESTIMATED BY ENUMERATOR"]</v>
          </cell>
          <cell r="W331" t="str">
            <v>Estimated by Enumerator</v>
          </cell>
          <cell r="X331" t="str">
            <v>Afghani</v>
          </cell>
          <cell r="Y331">
            <v>0</v>
          </cell>
          <cell r="Z331">
            <v>0</v>
          </cell>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0</v>
          </cell>
          <cell r="BA331">
            <v>0</v>
          </cell>
          <cell r="BB331">
            <v>0</v>
          </cell>
          <cell r="BC331">
            <v>0</v>
          </cell>
          <cell r="BD331">
            <v>0</v>
          </cell>
          <cell r="BE331">
            <v>0</v>
          </cell>
          <cell r="BF331">
            <v>0</v>
          </cell>
          <cell r="BG331">
            <v>0</v>
          </cell>
          <cell r="BH331">
            <v>0</v>
          </cell>
          <cell r="BI331">
            <v>0</v>
          </cell>
          <cell r="BJ331">
            <v>0</v>
          </cell>
          <cell r="BK331">
            <v>0</v>
          </cell>
          <cell r="BL331">
            <v>0</v>
          </cell>
          <cell r="BM331">
            <v>0</v>
          </cell>
          <cell r="BN331">
            <v>0</v>
          </cell>
          <cell r="BO331">
            <v>0</v>
          </cell>
          <cell r="BP331">
            <v>0</v>
          </cell>
          <cell r="BQ331">
            <v>0</v>
          </cell>
          <cell r="BR331">
            <v>0</v>
          </cell>
          <cell r="BS331">
            <v>0</v>
          </cell>
          <cell r="BT331">
            <v>0</v>
          </cell>
          <cell r="BU331">
            <v>2</v>
          </cell>
        </row>
        <row r="332">
          <cell r="F332">
            <v>11.32</v>
          </cell>
          <cell r="H332">
            <v>0</v>
          </cell>
          <cell r="I332">
            <v>11.32</v>
          </cell>
          <cell r="K332">
            <v>13.109999999999998</v>
          </cell>
          <cell r="L332">
            <v>0</v>
          </cell>
          <cell r="U332" t="str">
            <v>Would you be willing to borrow money from a person who lives in the village, but is not a member of your family?</v>
          </cell>
          <cell r="V332" t="str">
            <v/>
          </cell>
          <cell r="W332" t="str">
            <v>No</v>
          </cell>
          <cell r="X332" t="str">
            <v>Yes</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cell r="BB332">
            <v>0</v>
          </cell>
          <cell r="BC332">
            <v>0</v>
          </cell>
          <cell r="BD332">
            <v>0</v>
          </cell>
          <cell r="BE332">
            <v>0</v>
          </cell>
          <cell r="BF332">
            <v>0</v>
          </cell>
          <cell r="BG332">
            <v>0</v>
          </cell>
          <cell r="BH332">
            <v>0</v>
          </cell>
          <cell r="BI332">
            <v>0</v>
          </cell>
          <cell r="BJ332">
            <v>0</v>
          </cell>
          <cell r="BK332">
            <v>0</v>
          </cell>
          <cell r="BL332">
            <v>0</v>
          </cell>
          <cell r="BM332">
            <v>0</v>
          </cell>
          <cell r="BN332">
            <v>0</v>
          </cell>
          <cell r="BO332">
            <v>0</v>
          </cell>
          <cell r="BP332">
            <v>0</v>
          </cell>
          <cell r="BQ332">
            <v>0</v>
          </cell>
          <cell r="BR332">
            <v>0</v>
          </cell>
          <cell r="BS332">
            <v>0</v>
          </cell>
          <cell r="BT332">
            <v>0</v>
          </cell>
          <cell r="BU332">
            <v>2</v>
          </cell>
        </row>
        <row r="333">
          <cell r="F333">
            <v>11.33</v>
          </cell>
          <cell r="H333">
            <v>0</v>
          </cell>
          <cell r="I333">
            <v>11.33</v>
          </cell>
          <cell r="K333">
            <v>13.119999999999997</v>
          </cell>
          <cell r="L333">
            <v>0</v>
          </cell>
          <cell r="U333" t="str">
            <v>Would you be willing to borrow money from a person who is not a member of your family and lives outside the village?</v>
          </cell>
          <cell r="V333" t="str">
            <v/>
          </cell>
          <cell r="W333" t="str">
            <v>No</v>
          </cell>
          <cell r="X333" t="str">
            <v>Yes</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cell r="BB333">
            <v>0</v>
          </cell>
          <cell r="BC333">
            <v>0</v>
          </cell>
          <cell r="BD333">
            <v>0</v>
          </cell>
          <cell r="BE333">
            <v>0</v>
          </cell>
          <cell r="BF333">
            <v>0</v>
          </cell>
          <cell r="BG333">
            <v>0</v>
          </cell>
          <cell r="BH333">
            <v>0</v>
          </cell>
          <cell r="BI333">
            <v>0</v>
          </cell>
          <cell r="BJ333">
            <v>0</v>
          </cell>
          <cell r="BK333">
            <v>0</v>
          </cell>
          <cell r="BL333">
            <v>0</v>
          </cell>
          <cell r="BM333">
            <v>0</v>
          </cell>
          <cell r="BN333">
            <v>0</v>
          </cell>
          <cell r="BO333">
            <v>0</v>
          </cell>
          <cell r="BP333">
            <v>0</v>
          </cell>
          <cell r="BQ333">
            <v>0</v>
          </cell>
          <cell r="BR333">
            <v>0</v>
          </cell>
          <cell r="BS333">
            <v>0</v>
          </cell>
          <cell r="BT333">
            <v>0</v>
          </cell>
          <cell r="BU333">
            <v>2</v>
          </cell>
        </row>
        <row r="334">
          <cell r="F334">
            <v>16.12</v>
          </cell>
          <cell r="H334">
            <v>0</v>
          </cell>
          <cell r="I334">
            <v>16.12</v>
          </cell>
          <cell r="K334">
            <v>14.069999999999999</v>
          </cell>
          <cell r="L334">
            <v>0</v>
          </cell>
          <cell r="U334" t="str">
            <v>How long ago did the [MOST RECENT] tribal feud start?</v>
          </cell>
          <cell r="V334" t="str">
            <v/>
          </cell>
          <cell r="W334" t="str">
            <v>Months</v>
          </cell>
          <cell r="X334" t="str">
            <v>Years</v>
          </cell>
          <cell r="Y334" t="str">
            <v>Days</v>
          </cell>
          <cell r="Z334" t="str">
            <v>Weeks</v>
          </cell>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0</v>
          </cell>
          <cell r="BB334">
            <v>0</v>
          </cell>
          <cell r="BC334">
            <v>0</v>
          </cell>
          <cell r="BD334">
            <v>0</v>
          </cell>
          <cell r="BE334">
            <v>0</v>
          </cell>
          <cell r="BF334">
            <v>0</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U334">
            <v>4</v>
          </cell>
        </row>
        <row r="335">
          <cell r="F335">
            <v>12.03</v>
          </cell>
          <cell r="H335">
            <v>0</v>
          </cell>
          <cell r="I335">
            <v>12.03</v>
          </cell>
          <cell r="K335">
            <v>14.139999999999997</v>
          </cell>
          <cell r="L335">
            <v>0</v>
          </cell>
          <cell r="U335" t="str">
            <v>During the past 12 months, has your household been affected by eradication of illegal crops?</v>
          </cell>
          <cell r="V335" t="str">
            <v/>
          </cell>
          <cell r="W335" t="str">
            <v>Not Applicable</v>
          </cell>
          <cell r="X335" t="str">
            <v>No</v>
          </cell>
          <cell r="Y335" t="str">
            <v>Yes</v>
          </cell>
          <cell r="Z335">
            <v>0</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0</v>
          </cell>
          <cell r="BA335">
            <v>0</v>
          </cell>
          <cell r="BB335">
            <v>0</v>
          </cell>
          <cell r="BC335">
            <v>0</v>
          </cell>
          <cell r="BD335">
            <v>0</v>
          </cell>
          <cell r="BE335">
            <v>0</v>
          </cell>
          <cell r="BF335">
            <v>0</v>
          </cell>
          <cell r="BG335">
            <v>0</v>
          </cell>
          <cell r="BH335">
            <v>0</v>
          </cell>
          <cell r="BI335">
            <v>0</v>
          </cell>
          <cell r="BJ335">
            <v>0</v>
          </cell>
          <cell r="BK335">
            <v>0</v>
          </cell>
          <cell r="BL335">
            <v>0</v>
          </cell>
          <cell r="BM335">
            <v>0</v>
          </cell>
          <cell r="BN335">
            <v>0</v>
          </cell>
          <cell r="BO335">
            <v>0</v>
          </cell>
          <cell r="BP335">
            <v>0</v>
          </cell>
          <cell r="BQ335">
            <v>0</v>
          </cell>
          <cell r="BR335">
            <v>0</v>
          </cell>
          <cell r="BS335">
            <v>0</v>
          </cell>
          <cell r="BT335">
            <v>0</v>
          </cell>
          <cell r="BU335">
            <v>3</v>
          </cell>
        </row>
        <row r="336">
          <cell r="F336">
            <v>12.3</v>
          </cell>
          <cell r="H336">
            <v>0</v>
          </cell>
          <cell r="I336">
            <v>12.3</v>
          </cell>
          <cell r="K336">
            <v>15.02</v>
          </cell>
          <cell r="L336">
            <v>0</v>
          </cell>
          <cell r="U336" t="str">
            <v>In your opinion, among the various influential people, which one has had the greatest impact on your family's economic welfare over the past 12 months: (1) {Malik / Arbab / Qaryadar}, (2) {Name of Council 1}, (3) {White Beards / Tribal Elders}, (4) District Government, (5) Provincial Government, (6) Central Government, (7) NGOs, or Other Authorities? [IF OTHER AUTHORITIES] What is the title of the person or name of the authority?</v>
          </cell>
          <cell r="V336" t="str">
            <v/>
          </cell>
          <cell r="W336" t="str">
            <v>Malik / Arbab / Qariyadar</v>
          </cell>
          <cell r="X336" t="str">
            <v>{Name of Council 1}</v>
          </cell>
          <cell r="Y336" t="str">
            <v>White Beards / Tribal Elders</v>
          </cell>
          <cell r="Z336" t="str">
            <v>District Government</v>
          </cell>
          <cell r="AA336" t="str">
            <v>Provincial Government</v>
          </cell>
          <cell r="AB336" t="str">
            <v>Central Government</v>
          </cell>
          <cell r="AC336" t="str">
            <v>Non-Governmental Organizations</v>
          </cell>
          <cell r="AD336" t="str">
            <v>Khan / Zamindar / Beg / Baay</v>
          </cell>
          <cell r="AE336" t="str">
            <v>Local Commander</v>
          </cell>
          <cell r="AF336" t="str">
            <v>Mullah / Imam / Mosque Mullah</v>
          </cell>
          <cell r="AG336" t="str">
            <v>Mawlawi / Religious Scholar / Rohanion</v>
          </cell>
          <cell r="AH336" t="str">
            <v>Other:</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cell r="BA336">
            <v>0</v>
          </cell>
          <cell r="BB336">
            <v>0</v>
          </cell>
          <cell r="BC336">
            <v>0</v>
          </cell>
          <cell r="BD336">
            <v>0</v>
          </cell>
          <cell r="BE336">
            <v>0</v>
          </cell>
          <cell r="BF336">
            <v>0</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U336">
            <v>12</v>
          </cell>
        </row>
        <row r="337">
          <cell r="F337">
            <v>7.2</v>
          </cell>
          <cell r="H337">
            <v>0</v>
          </cell>
          <cell r="I337">
            <v>7.2</v>
          </cell>
          <cell r="K337">
            <v>15.069999999999999</v>
          </cell>
          <cell r="L337">
            <v>0</v>
          </cell>
          <cell r="U337" t="str">
            <v>In your opinion, if tax is to be paid to the central government, how much tax do you think should be paid each year by someone who earns an income of 20,000 afghani each year?</v>
          </cell>
          <cell r="V337" t="str">
            <v/>
          </cell>
          <cell r="W337" t="str">
            <v>Afghani</v>
          </cell>
          <cell r="X337" t="str">
            <v>Zero</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cell r="BB337">
            <v>0</v>
          </cell>
          <cell r="BC337">
            <v>0</v>
          </cell>
          <cell r="BD337">
            <v>0</v>
          </cell>
          <cell r="BE337">
            <v>0</v>
          </cell>
          <cell r="BF337">
            <v>0</v>
          </cell>
          <cell r="BG337">
            <v>0</v>
          </cell>
          <cell r="BH337">
            <v>0</v>
          </cell>
          <cell r="BI337">
            <v>0</v>
          </cell>
          <cell r="BJ337">
            <v>0</v>
          </cell>
          <cell r="BK337">
            <v>0</v>
          </cell>
          <cell r="BL337">
            <v>0</v>
          </cell>
          <cell r="BM337">
            <v>0</v>
          </cell>
          <cell r="BN337">
            <v>0</v>
          </cell>
          <cell r="BO337">
            <v>0</v>
          </cell>
          <cell r="BP337">
            <v>0</v>
          </cell>
          <cell r="BQ337">
            <v>0</v>
          </cell>
          <cell r="BR337">
            <v>0</v>
          </cell>
          <cell r="BS337">
            <v>0</v>
          </cell>
          <cell r="BT337">
            <v>0</v>
          </cell>
          <cell r="BU337">
            <v>2</v>
          </cell>
        </row>
        <row r="338">
          <cell r="F338">
            <v>7.21</v>
          </cell>
          <cell r="H338">
            <v>0</v>
          </cell>
          <cell r="I338">
            <v>7.21</v>
          </cell>
          <cell r="K338">
            <v>15.079999999999998</v>
          </cell>
          <cell r="L338">
            <v>0</v>
          </cell>
          <cell r="U338" t="str">
            <v xml:space="preserve">How much tax do you think should be paid each year to the central government by someone who earns an income of 100,000 afghani each year? </v>
          </cell>
          <cell r="V338" t="str">
            <v/>
          </cell>
          <cell r="W338" t="str">
            <v>Afghani</v>
          </cell>
          <cell r="X338" t="str">
            <v>Zero</v>
          </cell>
          <cell r="Y338">
            <v>0</v>
          </cell>
          <cell r="Z338">
            <v>0</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0</v>
          </cell>
          <cell r="BB338">
            <v>0</v>
          </cell>
          <cell r="BC338">
            <v>0</v>
          </cell>
          <cell r="BD338">
            <v>0</v>
          </cell>
          <cell r="BE338">
            <v>0</v>
          </cell>
          <cell r="BF338">
            <v>0</v>
          </cell>
          <cell r="BG338">
            <v>0</v>
          </cell>
          <cell r="BH338">
            <v>0</v>
          </cell>
          <cell r="BI338">
            <v>0</v>
          </cell>
          <cell r="BJ338">
            <v>0</v>
          </cell>
          <cell r="BK338">
            <v>0</v>
          </cell>
          <cell r="BL338">
            <v>0</v>
          </cell>
          <cell r="BM338">
            <v>0</v>
          </cell>
          <cell r="BN338">
            <v>0</v>
          </cell>
          <cell r="BO338">
            <v>0</v>
          </cell>
          <cell r="BP338">
            <v>0</v>
          </cell>
          <cell r="BQ338">
            <v>0</v>
          </cell>
          <cell r="BR338">
            <v>0</v>
          </cell>
          <cell r="BS338">
            <v>0</v>
          </cell>
          <cell r="BT338">
            <v>0</v>
          </cell>
          <cell r="BU338">
            <v>2</v>
          </cell>
        </row>
        <row r="339">
          <cell r="F339">
            <v>13.01</v>
          </cell>
          <cell r="H339">
            <v>0</v>
          </cell>
          <cell r="I339">
            <v>13.01</v>
          </cell>
          <cell r="K339">
            <v>15.089999999999998</v>
          </cell>
          <cell r="L339">
            <v>0</v>
          </cell>
          <cell r="U339" t="str">
            <v>What is your main source of information about events in Afghanistan?</v>
          </cell>
          <cell r="V339" t="str">
            <v/>
          </cell>
          <cell r="W339" t="str">
            <v>No Source of Information</v>
          </cell>
          <cell r="X339" t="str">
            <v>Community Bulletin Board</v>
          </cell>
          <cell r="Y339" t="str">
            <v>Newspaper</v>
          </cell>
          <cell r="Z339" t="str">
            <v>PRT Newspaper</v>
          </cell>
          <cell r="AA339" t="str">
            <v>Internet</v>
          </cell>
          <cell r="AB339" t="str">
            <v>Radio</v>
          </cell>
          <cell r="AC339" t="str">
            <v>Television</v>
          </cell>
          <cell r="AD339" t="str">
            <v>Relatives</v>
          </cell>
          <cell r="AE339" t="str">
            <v>Friends</v>
          </cell>
          <cell r="AF339" t="str">
            <v>Neighbors</v>
          </cell>
          <cell r="AG339" t="str">
            <v>Other Villagers in This Village</v>
          </cell>
          <cell r="AH339" t="str">
            <v>Villagers from Other Village</v>
          </cell>
          <cell r="AI339" t="str">
            <v>Arbab / Malik / Qariyadar</v>
          </cell>
          <cell r="AJ339" t="str">
            <v>Khan / Zamindar / Beg / Baay</v>
          </cell>
          <cell r="AK339" t="str">
            <v>Mullah / Imam / Mosque Mullah</v>
          </cell>
          <cell r="AL339" t="str">
            <v>Mawlawi / Religious Scholar / Rohanion</v>
          </cell>
          <cell r="AM339" t="str">
            <v>Mosque</v>
          </cell>
          <cell r="AN339" t="str">
            <v>Head of Village Council</v>
          </cell>
          <cell r="AO339" t="str">
            <v>Members of Village Council</v>
          </cell>
          <cell r="AP339" t="str">
            <v>Head of CDC</v>
          </cell>
          <cell r="AQ339" t="str">
            <v>Members of CDC</v>
          </cell>
          <cell r="AR339" t="str">
            <v>Central Government Representative</v>
          </cell>
          <cell r="AS339" t="str">
            <v>Provincial Government Representative</v>
          </cell>
          <cell r="AT339" t="str">
            <v>District Government Representative</v>
          </cell>
          <cell r="AU339" t="str">
            <v>Other:</v>
          </cell>
          <cell r="AV339">
            <v>0</v>
          </cell>
          <cell r="AW339">
            <v>0</v>
          </cell>
          <cell r="AX339">
            <v>0</v>
          </cell>
          <cell r="AY339">
            <v>0</v>
          </cell>
          <cell r="AZ339">
            <v>0</v>
          </cell>
          <cell r="BA339">
            <v>0</v>
          </cell>
          <cell r="BB339">
            <v>0</v>
          </cell>
          <cell r="BC339">
            <v>0</v>
          </cell>
          <cell r="BD339">
            <v>0</v>
          </cell>
          <cell r="BE339">
            <v>0</v>
          </cell>
          <cell r="BF339">
            <v>0</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U339">
            <v>25</v>
          </cell>
        </row>
        <row r="340">
          <cell r="F340">
            <v>13.7</v>
          </cell>
          <cell r="H340">
            <v>0</v>
          </cell>
          <cell r="I340">
            <v>13.7</v>
          </cell>
          <cell r="K340">
            <v>15.129999999999997</v>
          </cell>
          <cell r="L340">
            <v>0</v>
          </cell>
          <cell r="U340" t="str">
            <v>Which television stations did you watch?</v>
          </cell>
          <cell r="V340" t="str">
            <v>[MARK ALL MENTIONED]</v>
          </cell>
          <cell r="W340" t="str">
            <v>Radio &amp; Telvision of Afghanistan (RTA)</v>
          </cell>
          <cell r="X340" t="str">
            <v>Tolo</v>
          </cell>
          <cell r="Y340" t="str">
            <v>Aryana</v>
          </cell>
          <cell r="Z340" t="str">
            <v>Noorin</v>
          </cell>
          <cell r="AA340" t="str">
            <v>Tamadun</v>
          </cell>
          <cell r="AB340" t="str">
            <v>Limar</v>
          </cell>
          <cell r="AC340" t="str">
            <v>Ayana</v>
          </cell>
          <cell r="AD340" t="str">
            <v>Sabah</v>
          </cell>
          <cell r="AE340" t="str">
            <v>Arezo Balkh TV</v>
          </cell>
          <cell r="AF340" t="str">
            <v>Indian Channels</v>
          </cell>
          <cell r="AG340" t="str">
            <v>European Channels</v>
          </cell>
          <cell r="AH340" t="str">
            <v>Ministry of Education´s Telvision</v>
          </cell>
          <cell r="AI340" t="str">
            <v>Other:</v>
          </cell>
          <cell r="AJ340" t="str">
            <v>Other:</v>
          </cell>
          <cell r="AK340" t="str">
            <v>Other:</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cell r="BB340">
            <v>0</v>
          </cell>
          <cell r="BC340">
            <v>0</v>
          </cell>
          <cell r="BD340">
            <v>0</v>
          </cell>
          <cell r="BE340">
            <v>0</v>
          </cell>
          <cell r="BF340">
            <v>0</v>
          </cell>
          <cell r="BG340">
            <v>0</v>
          </cell>
          <cell r="BH340">
            <v>0</v>
          </cell>
          <cell r="BI340">
            <v>0</v>
          </cell>
          <cell r="BJ340">
            <v>0</v>
          </cell>
          <cell r="BK340">
            <v>0</v>
          </cell>
          <cell r="BL340">
            <v>0</v>
          </cell>
          <cell r="BM340">
            <v>0</v>
          </cell>
          <cell r="BN340">
            <v>0</v>
          </cell>
          <cell r="BO340">
            <v>0</v>
          </cell>
          <cell r="BP340">
            <v>0</v>
          </cell>
          <cell r="BQ340">
            <v>0</v>
          </cell>
          <cell r="BR340">
            <v>0</v>
          </cell>
          <cell r="BS340">
            <v>0</v>
          </cell>
          <cell r="BT340">
            <v>0</v>
          </cell>
          <cell r="BU340">
            <v>15</v>
          </cell>
        </row>
        <row r="341">
          <cell r="F341" t="str">
            <v>R0.07</v>
          </cell>
          <cell r="H341">
            <v>0</v>
          </cell>
          <cell r="I341" t="str">
            <v>R0.07</v>
          </cell>
          <cell r="K341">
            <v>0</v>
          </cell>
          <cell r="L341">
            <v>0</v>
          </cell>
          <cell r="U341">
            <v>0</v>
          </cell>
          <cell r="V341" t="str">
            <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0</v>
          </cell>
          <cell r="BB341">
            <v>0</v>
          </cell>
          <cell r="BC341">
            <v>0</v>
          </cell>
          <cell r="BD341">
            <v>0</v>
          </cell>
          <cell r="BE341">
            <v>0</v>
          </cell>
          <cell r="BF341">
            <v>0</v>
          </cell>
          <cell r="BG341">
            <v>0</v>
          </cell>
          <cell r="BH341">
            <v>0</v>
          </cell>
          <cell r="BI341">
            <v>0</v>
          </cell>
          <cell r="BJ341">
            <v>0</v>
          </cell>
          <cell r="BK341">
            <v>0</v>
          </cell>
          <cell r="BL341">
            <v>0</v>
          </cell>
          <cell r="BM341">
            <v>0</v>
          </cell>
          <cell r="BN341">
            <v>0</v>
          </cell>
          <cell r="BO341">
            <v>0</v>
          </cell>
          <cell r="BP341">
            <v>0</v>
          </cell>
          <cell r="BQ341">
            <v>0</v>
          </cell>
          <cell r="BR341">
            <v>0</v>
          </cell>
          <cell r="BS341">
            <v>0</v>
          </cell>
          <cell r="BT341">
            <v>0</v>
          </cell>
          <cell r="BU341">
            <v>0</v>
          </cell>
        </row>
        <row r="342">
          <cell r="F342" t="str">
            <v>R0.08</v>
          </cell>
          <cell r="H342">
            <v>0</v>
          </cell>
          <cell r="I342" t="str">
            <v>R0.08</v>
          </cell>
          <cell r="K342">
            <v>0</v>
          </cell>
          <cell r="L342">
            <v>0</v>
          </cell>
          <cell r="U342">
            <v>0</v>
          </cell>
          <cell r="V342" t="str">
            <v/>
          </cell>
          <cell r="W342">
            <v>0</v>
          </cell>
          <cell r="X342">
            <v>0</v>
          </cell>
          <cell r="Y342">
            <v>0</v>
          </cell>
          <cell r="Z342">
            <v>0</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0</v>
          </cell>
          <cell r="BB342">
            <v>0</v>
          </cell>
          <cell r="BC342">
            <v>0</v>
          </cell>
          <cell r="BD342">
            <v>0</v>
          </cell>
          <cell r="BE342">
            <v>0</v>
          </cell>
          <cell r="BF342">
            <v>0</v>
          </cell>
          <cell r="BG342">
            <v>0</v>
          </cell>
          <cell r="BH342">
            <v>0</v>
          </cell>
          <cell r="BI342">
            <v>0</v>
          </cell>
          <cell r="BJ342">
            <v>0</v>
          </cell>
          <cell r="BK342">
            <v>0</v>
          </cell>
          <cell r="BL342">
            <v>0</v>
          </cell>
          <cell r="BM342">
            <v>0</v>
          </cell>
          <cell r="BN342">
            <v>0</v>
          </cell>
          <cell r="BO342">
            <v>0</v>
          </cell>
          <cell r="BP342">
            <v>0</v>
          </cell>
          <cell r="BQ342">
            <v>0</v>
          </cell>
          <cell r="BR342">
            <v>0</v>
          </cell>
          <cell r="BS342">
            <v>0</v>
          </cell>
          <cell r="BT342">
            <v>0</v>
          </cell>
          <cell r="BU342">
            <v>0</v>
          </cell>
        </row>
        <row r="343">
          <cell r="F343" t="str">
            <v/>
          </cell>
          <cell r="H343">
            <v>0</v>
          </cell>
          <cell r="I343" t="str">
            <v/>
          </cell>
          <cell r="K343">
            <v>0</v>
          </cell>
          <cell r="L343">
            <v>0</v>
          </cell>
          <cell r="U343">
            <v>0</v>
          </cell>
          <cell r="V343" t="str">
            <v/>
          </cell>
          <cell r="W343">
            <v>0</v>
          </cell>
          <cell r="X343">
            <v>0</v>
          </cell>
          <cell r="Y343">
            <v>0</v>
          </cell>
          <cell r="Z343">
            <v>0</v>
          </cell>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0</v>
          </cell>
          <cell r="BA343">
            <v>0</v>
          </cell>
          <cell r="BB343">
            <v>0</v>
          </cell>
          <cell r="BC343">
            <v>0</v>
          </cell>
          <cell r="BD343">
            <v>0</v>
          </cell>
          <cell r="BE343">
            <v>0</v>
          </cell>
          <cell r="BF343">
            <v>0</v>
          </cell>
          <cell r="BG343">
            <v>0</v>
          </cell>
          <cell r="BH343">
            <v>0</v>
          </cell>
          <cell r="BI343">
            <v>0</v>
          </cell>
          <cell r="BJ343">
            <v>0</v>
          </cell>
          <cell r="BK343">
            <v>0</v>
          </cell>
          <cell r="BL343">
            <v>0</v>
          </cell>
          <cell r="BM343">
            <v>0</v>
          </cell>
          <cell r="BN343">
            <v>0</v>
          </cell>
          <cell r="BO343">
            <v>0</v>
          </cell>
          <cell r="BP343">
            <v>0</v>
          </cell>
          <cell r="BQ343">
            <v>0</v>
          </cell>
          <cell r="BR343">
            <v>0</v>
          </cell>
          <cell r="BS343">
            <v>0</v>
          </cell>
          <cell r="BT343">
            <v>0</v>
          </cell>
          <cell r="BU343">
            <v>0</v>
          </cell>
        </row>
        <row r="344">
          <cell r="F344" t="str">
            <v/>
          </cell>
          <cell r="H344">
            <v>0</v>
          </cell>
          <cell r="I344" t="str">
            <v/>
          </cell>
          <cell r="K344">
            <v>0</v>
          </cell>
          <cell r="L344">
            <v>0</v>
          </cell>
          <cell r="U344">
            <v>0</v>
          </cell>
          <cell r="V344" t="str">
            <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v>
          </cell>
          <cell r="BO344">
            <v>0</v>
          </cell>
          <cell r="BP344">
            <v>0</v>
          </cell>
          <cell r="BQ344">
            <v>0</v>
          </cell>
          <cell r="BR344">
            <v>0</v>
          </cell>
          <cell r="BS344">
            <v>0</v>
          </cell>
          <cell r="BT344">
            <v>0</v>
          </cell>
          <cell r="BU344">
            <v>0</v>
          </cell>
        </row>
        <row r="345">
          <cell r="F345" t="str">
            <v/>
          </cell>
          <cell r="H345">
            <v>0</v>
          </cell>
          <cell r="I345" t="str">
            <v/>
          </cell>
          <cell r="K345">
            <v>0</v>
          </cell>
          <cell r="L345">
            <v>0</v>
          </cell>
          <cell r="U345">
            <v>0</v>
          </cell>
          <cell r="V345" t="str">
            <v/>
          </cell>
          <cell r="W345">
            <v>0</v>
          </cell>
          <cell r="X345">
            <v>0</v>
          </cell>
          <cell r="Y345">
            <v>0</v>
          </cell>
          <cell r="Z345">
            <v>0</v>
          </cell>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0</v>
          </cell>
          <cell r="BA345">
            <v>0</v>
          </cell>
          <cell r="BB345">
            <v>0</v>
          </cell>
          <cell r="BC345">
            <v>0</v>
          </cell>
          <cell r="BD345">
            <v>0</v>
          </cell>
          <cell r="BE345">
            <v>0</v>
          </cell>
          <cell r="BF345">
            <v>0</v>
          </cell>
          <cell r="BG345">
            <v>0</v>
          </cell>
          <cell r="BH345">
            <v>0</v>
          </cell>
          <cell r="BI345">
            <v>0</v>
          </cell>
          <cell r="BJ345">
            <v>0</v>
          </cell>
          <cell r="BK345">
            <v>0</v>
          </cell>
          <cell r="BL345">
            <v>0</v>
          </cell>
          <cell r="BM345">
            <v>0</v>
          </cell>
          <cell r="BN345">
            <v>0</v>
          </cell>
          <cell r="BO345">
            <v>0</v>
          </cell>
          <cell r="BP345">
            <v>0</v>
          </cell>
          <cell r="BQ345">
            <v>0</v>
          </cell>
          <cell r="BR345">
            <v>0</v>
          </cell>
          <cell r="BS345">
            <v>0</v>
          </cell>
          <cell r="BT345">
            <v>0</v>
          </cell>
          <cell r="BU345">
            <v>0</v>
          </cell>
        </row>
        <row r="346">
          <cell r="F346" t="str">
            <v/>
          </cell>
          <cell r="H346">
            <v>0</v>
          </cell>
          <cell r="I346" t="str">
            <v/>
          </cell>
          <cell r="K346">
            <v>0</v>
          </cell>
          <cell r="L346">
            <v>0</v>
          </cell>
          <cell r="U346">
            <v>0</v>
          </cell>
          <cell r="V346" t="str">
            <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cell r="AU346">
            <v>0</v>
          </cell>
          <cell r="AV346">
            <v>0</v>
          </cell>
          <cell r="AW346">
            <v>0</v>
          </cell>
          <cell r="AX346">
            <v>0</v>
          </cell>
          <cell r="AY346">
            <v>0</v>
          </cell>
          <cell r="AZ346">
            <v>0</v>
          </cell>
          <cell r="BA346">
            <v>0</v>
          </cell>
          <cell r="BB346">
            <v>0</v>
          </cell>
          <cell r="BC346">
            <v>0</v>
          </cell>
          <cell r="BD346">
            <v>0</v>
          </cell>
          <cell r="BE346">
            <v>0</v>
          </cell>
          <cell r="BF346">
            <v>0</v>
          </cell>
          <cell r="BG346">
            <v>0</v>
          </cell>
          <cell r="BH346">
            <v>0</v>
          </cell>
          <cell r="BI346">
            <v>0</v>
          </cell>
          <cell r="BJ346">
            <v>0</v>
          </cell>
          <cell r="BK346">
            <v>0</v>
          </cell>
          <cell r="BL346">
            <v>0</v>
          </cell>
          <cell r="BM346">
            <v>0</v>
          </cell>
          <cell r="BN346">
            <v>0</v>
          </cell>
          <cell r="BO346">
            <v>0</v>
          </cell>
          <cell r="BP346">
            <v>0</v>
          </cell>
          <cell r="BQ346">
            <v>0</v>
          </cell>
          <cell r="BR346">
            <v>0</v>
          </cell>
          <cell r="BS346">
            <v>0</v>
          </cell>
          <cell r="BT346">
            <v>0</v>
          </cell>
          <cell r="BU346">
            <v>0</v>
          </cell>
        </row>
        <row r="347">
          <cell r="F347">
            <v>0.15</v>
          </cell>
          <cell r="H347">
            <v>0</v>
          </cell>
          <cell r="I347">
            <v>0.15</v>
          </cell>
          <cell r="K347">
            <v>0</v>
          </cell>
          <cell r="L347">
            <v>0</v>
          </cell>
          <cell r="U347" t="str">
            <v>Number of Rooms in Dwelling</v>
          </cell>
          <cell r="V347" t="str">
            <v/>
          </cell>
          <cell r="W347" t="str">
            <v>|___|___|</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AZ347">
            <v>0</v>
          </cell>
          <cell r="BA347">
            <v>0</v>
          </cell>
          <cell r="BB347">
            <v>0</v>
          </cell>
          <cell r="BC347">
            <v>0</v>
          </cell>
          <cell r="BD347">
            <v>0</v>
          </cell>
          <cell r="BE347">
            <v>0</v>
          </cell>
          <cell r="BF347">
            <v>0</v>
          </cell>
          <cell r="BG347">
            <v>0</v>
          </cell>
          <cell r="BH347">
            <v>0</v>
          </cell>
          <cell r="BI347">
            <v>0</v>
          </cell>
          <cell r="BJ347">
            <v>0</v>
          </cell>
          <cell r="BK347">
            <v>0</v>
          </cell>
          <cell r="BL347">
            <v>0</v>
          </cell>
          <cell r="BM347">
            <v>0</v>
          </cell>
          <cell r="BN347">
            <v>0</v>
          </cell>
          <cell r="BO347">
            <v>0</v>
          </cell>
          <cell r="BP347">
            <v>0</v>
          </cell>
          <cell r="BQ347">
            <v>0</v>
          </cell>
          <cell r="BR347">
            <v>0</v>
          </cell>
          <cell r="BS347">
            <v>0</v>
          </cell>
          <cell r="BT347">
            <v>0</v>
          </cell>
          <cell r="BU347">
            <v>1</v>
          </cell>
        </row>
        <row r="348">
          <cell r="F348">
            <v>1.01</v>
          </cell>
          <cell r="H348">
            <v>0</v>
          </cell>
          <cell r="I348">
            <v>1.01</v>
          </cell>
          <cell r="K348">
            <v>0</v>
          </cell>
          <cell r="L348">
            <v>0</v>
          </cell>
          <cell r="U348" t="str">
            <v>Please tell us how happy you are with your life? Very happy, happy, neither happy nor discontent, discontent, very displeased</v>
          </cell>
          <cell r="V348" t="str">
            <v/>
          </cell>
          <cell r="W348" t="str">
            <v>Very Happy</v>
          </cell>
          <cell r="X348" t="str">
            <v>Happy</v>
          </cell>
          <cell r="Y348" t="str">
            <v>Neither Happy nor Sad</v>
          </cell>
          <cell r="Z348" t="str">
            <v>Sad</v>
          </cell>
          <cell r="AA348" t="str">
            <v>Very Sad</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P348">
            <v>0</v>
          </cell>
          <cell r="AQ348">
            <v>0</v>
          </cell>
          <cell r="AR348">
            <v>0</v>
          </cell>
          <cell r="AS348">
            <v>0</v>
          </cell>
          <cell r="AT348">
            <v>0</v>
          </cell>
          <cell r="AU348">
            <v>0</v>
          </cell>
          <cell r="AV348">
            <v>0</v>
          </cell>
          <cell r="AW348">
            <v>0</v>
          </cell>
          <cell r="AX348">
            <v>0</v>
          </cell>
          <cell r="AY348">
            <v>0</v>
          </cell>
          <cell r="AZ348">
            <v>0</v>
          </cell>
          <cell r="BA348">
            <v>0</v>
          </cell>
          <cell r="BB348">
            <v>0</v>
          </cell>
          <cell r="BC348">
            <v>0</v>
          </cell>
          <cell r="BD348">
            <v>0</v>
          </cell>
          <cell r="BE348">
            <v>0</v>
          </cell>
          <cell r="BF348">
            <v>0</v>
          </cell>
          <cell r="BG348">
            <v>0</v>
          </cell>
          <cell r="BH348">
            <v>0</v>
          </cell>
          <cell r="BI348">
            <v>0</v>
          </cell>
          <cell r="BJ348">
            <v>0</v>
          </cell>
          <cell r="BK348">
            <v>0</v>
          </cell>
          <cell r="BL348">
            <v>0</v>
          </cell>
          <cell r="BM348">
            <v>0</v>
          </cell>
          <cell r="BN348">
            <v>0</v>
          </cell>
          <cell r="BO348">
            <v>0</v>
          </cell>
          <cell r="BP348">
            <v>0</v>
          </cell>
          <cell r="BQ348">
            <v>0</v>
          </cell>
          <cell r="BR348">
            <v>0</v>
          </cell>
          <cell r="BS348">
            <v>0</v>
          </cell>
          <cell r="BT348">
            <v>0</v>
          </cell>
          <cell r="BU348">
            <v>5</v>
          </cell>
        </row>
        <row r="349">
          <cell r="F349">
            <v>1.04</v>
          </cell>
          <cell r="H349">
            <v>0</v>
          </cell>
          <cell r="I349">
            <v>1.04</v>
          </cell>
          <cell r="K349">
            <v>0</v>
          </cell>
          <cell r="L349">
            <v>0</v>
          </cell>
          <cell r="U349" t="str">
            <v>What types of schools have you attended?</v>
          </cell>
          <cell r="V349" t="str">
            <v>[MARK ALL MENTIONED]</v>
          </cell>
          <cell r="W349" t="str">
            <v>No School</v>
          </cell>
          <cell r="X349" t="str">
            <v>Primary School</v>
          </cell>
          <cell r="Y349" t="str">
            <v>Secondary School</v>
          </cell>
          <cell r="Z349" t="str">
            <v>High School</v>
          </cell>
          <cell r="AA349" t="str">
            <v>Graduated from 14 Grade</v>
          </cell>
          <cell r="AB349" t="str">
            <v>University</v>
          </cell>
          <cell r="AC349" t="str">
            <v>Madrassa</v>
          </cell>
          <cell r="AD349" t="str">
            <v>Mosque School</v>
          </cell>
          <cell r="AE349" t="str">
            <v>Other:</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cell r="BB349">
            <v>0</v>
          </cell>
          <cell r="BC349">
            <v>0</v>
          </cell>
          <cell r="BD349">
            <v>0</v>
          </cell>
          <cell r="BE349">
            <v>0</v>
          </cell>
          <cell r="BF349">
            <v>0</v>
          </cell>
          <cell r="BG349">
            <v>0</v>
          </cell>
          <cell r="BH349">
            <v>0</v>
          </cell>
          <cell r="BI349">
            <v>0</v>
          </cell>
          <cell r="BJ349">
            <v>0</v>
          </cell>
          <cell r="BK349">
            <v>0</v>
          </cell>
          <cell r="BL349">
            <v>0</v>
          </cell>
          <cell r="BM349">
            <v>0</v>
          </cell>
          <cell r="BN349">
            <v>0</v>
          </cell>
          <cell r="BO349">
            <v>0</v>
          </cell>
          <cell r="BP349">
            <v>0</v>
          </cell>
          <cell r="BQ349">
            <v>0</v>
          </cell>
          <cell r="BR349">
            <v>0</v>
          </cell>
          <cell r="BS349">
            <v>0</v>
          </cell>
          <cell r="BT349">
            <v>0</v>
          </cell>
          <cell r="BU349">
            <v>9</v>
          </cell>
        </row>
        <row r="350">
          <cell r="F350" t="str">
            <v>R1.07</v>
          </cell>
          <cell r="H350">
            <v>0</v>
          </cell>
          <cell r="I350" t="str">
            <v>R1.07</v>
          </cell>
          <cell r="K350">
            <v>0</v>
          </cell>
          <cell r="L350">
            <v>0</v>
          </cell>
          <cell r="U350">
            <v>0</v>
          </cell>
          <cell r="V350" t="str">
            <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cell r="BB350">
            <v>0</v>
          </cell>
          <cell r="BC350">
            <v>0</v>
          </cell>
          <cell r="BD350">
            <v>0</v>
          </cell>
          <cell r="BE350">
            <v>0</v>
          </cell>
          <cell r="BF350">
            <v>0</v>
          </cell>
          <cell r="BG350">
            <v>0</v>
          </cell>
          <cell r="BH350">
            <v>0</v>
          </cell>
          <cell r="BI350">
            <v>0</v>
          </cell>
          <cell r="BJ350">
            <v>0</v>
          </cell>
          <cell r="BK350">
            <v>0</v>
          </cell>
          <cell r="BL350">
            <v>0</v>
          </cell>
          <cell r="BM350">
            <v>0</v>
          </cell>
          <cell r="BN350">
            <v>0</v>
          </cell>
          <cell r="BO350">
            <v>0</v>
          </cell>
          <cell r="BP350">
            <v>0</v>
          </cell>
          <cell r="BQ350">
            <v>0</v>
          </cell>
          <cell r="BR350">
            <v>0</v>
          </cell>
          <cell r="BS350">
            <v>0</v>
          </cell>
          <cell r="BT350">
            <v>0</v>
          </cell>
          <cell r="BU350">
            <v>0</v>
          </cell>
        </row>
        <row r="351">
          <cell r="F351" t="str">
            <v/>
          </cell>
          <cell r="H351">
            <v>0</v>
          </cell>
          <cell r="I351" t="str">
            <v/>
          </cell>
          <cell r="K351">
            <v>0</v>
          </cell>
          <cell r="L351">
            <v>0</v>
          </cell>
          <cell r="U351">
            <v>0</v>
          </cell>
          <cell r="V351" t="str">
            <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cell r="BB351">
            <v>0</v>
          </cell>
          <cell r="BC351">
            <v>0</v>
          </cell>
          <cell r="BD351">
            <v>0</v>
          </cell>
          <cell r="BE351">
            <v>0</v>
          </cell>
          <cell r="BF351">
            <v>0</v>
          </cell>
          <cell r="BG351">
            <v>0</v>
          </cell>
          <cell r="BH351">
            <v>0</v>
          </cell>
          <cell r="BI351">
            <v>0</v>
          </cell>
          <cell r="BJ351">
            <v>0</v>
          </cell>
          <cell r="BK351">
            <v>0</v>
          </cell>
          <cell r="BL351">
            <v>0</v>
          </cell>
          <cell r="BM351">
            <v>0</v>
          </cell>
          <cell r="BN351">
            <v>0</v>
          </cell>
          <cell r="BO351">
            <v>0</v>
          </cell>
          <cell r="BP351">
            <v>0</v>
          </cell>
          <cell r="BQ351">
            <v>0</v>
          </cell>
          <cell r="BR351">
            <v>0</v>
          </cell>
          <cell r="BS351">
            <v>0</v>
          </cell>
          <cell r="BT351">
            <v>0</v>
          </cell>
          <cell r="BU351">
            <v>0</v>
          </cell>
        </row>
        <row r="352">
          <cell r="F352" t="str">
            <v/>
          </cell>
          <cell r="H352">
            <v>0</v>
          </cell>
          <cell r="I352" t="str">
            <v/>
          </cell>
          <cell r="K352">
            <v>0</v>
          </cell>
          <cell r="L352">
            <v>0</v>
          </cell>
          <cell r="U352">
            <v>0</v>
          </cell>
          <cell r="V352" t="str">
            <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cell r="BB352">
            <v>0</v>
          </cell>
          <cell r="BC352">
            <v>0</v>
          </cell>
          <cell r="BD352">
            <v>0</v>
          </cell>
          <cell r="BE352">
            <v>0</v>
          </cell>
          <cell r="BF352">
            <v>0</v>
          </cell>
          <cell r="BG352">
            <v>0</v>
          </cell>
          <cell r="BH352">
            <v>0</v>
          </cell>
          <cell r="BI352">
            <v>0</v>
          </cell>
          <cell r="BJ352">
            <v>0</v>
          </cell>
          <cell r="BK352">
            <v>0</v>
          </cell>
          <cell r="BL352">
            <v>0</v>
          </cell>
          <cell r="BM352">
            <v>0</v>
          </cell>
          <cell r="BN352">
            <v>0</v>
          </cell>
          <cell r="BO352">
            <v>0</v>
          </cell>
          <cell r="BP352">
            <v>0</v>
          </cell>
          <cell r="BQ352">
            <v>0</v>
          </cell>
          <cell r="BR352">
            <v>0</v>
          </cell>
          <cell r="BS352">
            <v>0</v>
          </cell>
          <cell r="BT352">
            <v>0</v>
          </cell>
          <cell r="BU352">
            <v>0</v>
          </cell>
        </row>
        <row r="353">
          <cell r="F353" t="str">
            <v/>
          </cell>
          <cell r="H353">
            <v>0</v>
          </cell>
          <cell r="I353" t="str">
            <v/>
          </cell>
          <cell r="K353">
            <v>0</v>
          </cell>
          <cell r="L353">
            <v>0</v>
          </cell>
          <cell r="U353">
            <v>0</v>
          </cell>
          <cell r="V353" t="str">
            <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cell r="BB353">
            <v>0</v>
          </cell>
          <cell r="BC353">
            <v>0</v>
          </cell>
          <cell r="BD353">
            <v>0</v>
          </cell>
          <cell r="BE353">
            <v>0</v>
          </cell>
          <cell r="BF353">
            <v>0</v>
          </cell>
          <cell r="BG353">
            <v>0</v>
          </cell>
          <cell r="BH353">
            <v>0</v>
          </cell>
          <cell r="BI353">
            <v>0</v>
          </cell>
          <cell r="BJ353">
            <v>0</v>
          </cell>
          <cell r="BK353">
            <v>0</v>
          </cell>
          <cell r="BL353">
            <v>0</v>
          </cell>
          <cell r="BM353">
            <v>0</v>
          </cell>
          <cell r="BN353">
            <v>0</v>
          </cell>
          <cell r="BO353">
            <v>0</v>
          </cell>
          <cell r="BP353">
            <v>0</v>
          </cell>
          <cell r="BQ353">
            <v>0</v>
          </cell>
          <cell r="BR353">
            <v>0</v>
          </cell>
          <cell r="BS353">
            <v>0</v>
          </cell>
          <cell r="BT353">
            <v>0</v>
          </cell>
          <cell r="BU353">
            <v>0</v>
          </cell>
        </row>
        <row r="354">
          <cell r="F354">
            <v>1.07</v>
          </cell>
          <cell r="H354">
            <v>0</v>
          </cell>
          <cell r="I354">
            <v>1.07</v>
          </cell>
          <cell r="K354">
            <v>0</v>
          </cell>
          <cell r="L354">
            <v>0</v>
          </cell>
          <cell r="U354" t="str">
            <v>How many households are in this village in total?</v>
          </cell>
          <cell r="V354" t="str">
            <v/>
          </cell>
          <cell r="W354" t="str">
            <v>Households</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cell r="AS354">
            <v>0</v>
          </cell>
          <cell r="AT354">
            <v>0</v>
          </cell>
          <cell r="AU354">
            <v>0</v>
          </cell>
          <cell r="AV354">
            <v>0</v>
          </cell>
          <cell r="AW354">
            <v>0</v>
          </cell>
          <cell r="AX354">
            <v>0</v>
          </cell>
          <cell r="AY354">
            <v>0</v>
          </cell>
          <cell r="AZ354">
            <v>0</v>
          </cell>
          <cell r="BA354">
            <v>0</v>
          </cell>
          <cell r="BB354">
            <v>0</v>
          </cell>
          <cell r="BC354">
            <v>0</v>
          </cell>
          <cell r="BD354">
            <v>0</v>
          </cell>
          <cell r="BE354">
            <v>0</v>
          </cell>
          <cell r="BF354">
            <v>0</v>
          </cell>
          <cell r="BG354">
            <v>0</v>
          </cell>
          <cell r="BH354">
            <v>0</v>
          </cell>
          <cell r="BI354">
            <v>0</v>
          </cell>
          <cell r="BJ354">
            <v>0</v>
          </cell>
          <cell r="BK354">
            <v>0</v>
          </cell>
          <cell r="BL354">
            <v>0</v>
          </cell>
          <cell r="BM354">
            <v>0</v>
          </cell>
          <cell r="BN354">
            <v>0</v>
          </cell>
          <cell r="BO354">
            <v>0</v>
          </cell>
          <cell r="BP354">
            <v>0</v>
          </cell>
          <cell r="BQ354">
            <v>0</v>
          </cell>
          <cell r="BR354">
            <v>0</v>
          </cell>
          <cell r="BS354">
            <v>0</v>
          </cell>
          <cell r="BT354">
            <v>0</v>
          </cell>
          <cell r="BU354">
            <v>1</v>
          </cell>
        </row>
        <row r="355">
          <cell r="F355" t="str">
            <v/>
          </cell>
          <cell r="H355">
            <v>0</v>
          </cell>
          <cell r="I355" t="str">
            <v/>
          </cell>
          <cell r="K355">
            <v>0</v>
          </cell>
          <cell r="L355">
            <v>0</v>
          </cell>
          <cell r="U355">
            <v>0</v>
          </cell>
          <cell r="V355" t="str">
            <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0</v>
          </cell>
          <cell r="BB355">
            <v>0</v>
          </cell>
          <cell r="BC355">
            <v>0</v>
          </cell>
          <cell r="BD355">
            <v>0</v>
          </cell>
          <cell r="BE355">
            <v>0</v>
          </cell>
          <cell r="BF355">
            <v>0</v>
          </cell>
          <cell r="BG355">
            <v>0</v>
          </cell>
          <cell r="BH355">
            <v>0</v>
          </cell>
          <cell r="BI355">
            <v>0</v>
          </cell>
          <cell r="BJ355">
            <v>0</v>
          </cell>
          <cell r="BK355">
            <v>0</v>
          </cell>
          <cell r="BL355">
            <v>0</v>
          </cell>
          <cell r="BM355">
            <v>0</v>
          </cell>
          <cell r="BN355">
            <v>0</v>
          </cell>
          <cell r="BO355">
            <v>0</v>
          </cell>
          <cell r="BP355">
            <v>0</v>
          </cell>
          <cell r="BQ355">
            <v>0</v>
          </cell>
          <cell r="BR355">
            <v>0</v>
          </cell>
          <cell r="BS355">
            <v>0</v>
          </cell>
          <cell r="BT355">
            <v>0</v>
          </cell>
          <cell r="BU355">
            <v>0</v>
          </cell>
        </row>
        <row r="356">
          <cell r="F356" t="str">
            <v/>
          </cell>
          <cell r="H356">
            <v>0</v>
          </cell>
          <cell r="I356" t="str">
            <v/>
          </cell>
          <cell r="K356">
            <v>0</v>
          </cell>
          <cell r="L356">
            <v>0</v>
          </cell>
          <cell r="U356">
            <v>0</v>
          </cell>
          <cell r="V356" t="str">
            <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cell r="BB356">
            <v>0</v>
          </cell>
          <cell r="BC356">
            <v>0</v>
          </cell>
          <cell r="BD356">
            <v>0</v>
          </cell>
          <cell r="BE356">
            <v>0</v>
          </cell>
          <cell r="BF356">
            <v>0</v>
          </cell>
          <cell r="BG356">
            <v>0</v>
          </cell>
          <cell r="BH356">
            <v>0</v>
          </cell>
          <cell r="BI356">
            <v>0</v>
          </cell>
          <cell r="BJ356">
            <v>0</v>
          </cell>
          <cell r="BK356">
            <v>0</v>
          </cell>
          <cell r="BL356">
            <v>0</v>
          </cell>
          <cell r="BM356">
            <v>0</v>
          </cell>
          <cell r="BN356">
            <v>0</v>
          </cell>
          <cell r="BO356">
            <v>0</v>
          </cell>
          <cell r="BP356">
            <v>0</v>
          </cell>
          <cell r="BQ356">
            <v>0</v>
          </cell>
          <cell r="BR356">
            <v>0</v>
          </cell>
          <cell r="BS356">
            <v>0</v>
          </cell>
          <cell r="BT356">
            <v>0</v>
          </cell>
          <cell r="BU356">
            <v>0</v>
          </cell>
        </row>
        <row r="357">
          <cell r="F357" t="str">
            <v/>
          </cell>
          <cell r="H357">
            <v>0</v>
          </cell>
          <cell r="I357" t="str">
            <v/>
          </cell>
          <cell r="K357">
            <v>0</v>
          </cell>
          <cell r="L357">
            <v>0</v>
          </cell>
          <cell r="U357">
            <v>0</v>
          </cell>
          <cell r="V357" t="str">
            <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cell r="BB357">
            <v>0</v>
          </cell>
          <cell r="BC357">
            <v>0</v>
          </cell>
          <cell r="BD357">
            <v>0</v>
          </cell>
          <cell r="BE357">
            <v>0</v>
          </cell>
          <cell r="BF357">
            <v>0</v>
          </cell>
          <cell r="BG357">
            <v>0</v>
          </cell>
          <cell r="BH357">
            <v>0</v>
          </cell>
          <cell r="BI357">
            <v>0</v>
          </cell>
          <cell r="BJ357">
            <v>0</v>
          </cell>
          <cell r="BK357">
            <v>0</v>
          </cell>
          <cell r="BL357">
            <v>0</v>
          </cell>
          <cell r="BM357">
            <v>0</v>
          </cell>
          <cell r="BN357">
            <v>0</v>
          </cell>
          <cell r="BO357">
            <v>0</v>
          </cell>
          <cell r="BP357">
            <v>0</v>
          </cell>
          <cell r="BQ357">
            <v>0</v>
          </cell>
          <cell r="BR357">
            <v>0</v>
          </cell>
          <cell r="BS357">
            <v>0</v>
          </cell>
          <cell r="BT357">
            <v>0</v>
          </cell>
          <cell r="BU357">
            <v>0</v>
          </cell>
        </row>
        <row r="358">
          <cell r="F358" t="str">
            <v/>
          </cell>
          <cell r="H358">
            <v>0</v>
          </cell>
          <cell r="I358" t="str">
            <v/>
          </cell>
          <cell r="K358">
            <v>0</v>
          </cell>
          <cell r="L358">
            <v>0</v>
          </cell>
          <cell r="U358">
            <v>0</v>
          </cell>
          <cell r="V358" t="str">
            <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U358">
            <v>0</v>
          </cell>
          <cell r="AV358">
            <v>0</v>
          </cell>
          <cell r="AW358">
            <v>0</v>
          </cell>
          <cell r="AX358">
            <v>0</v>
          </cell>
          <cell r="AY358">
            <v>0</v>
          </cell>
          <cell r="AZ358">
            <v>0</v>
          </cell>
          <cell r="BA358">
            <v>0</v>
          </cell>
          <cell r="BB358">
            <v>0</v>
          </cell>
          <cell r="BC358">
            <v>0</v>
          </cell>
          <cell r="BD358">
            <v>0</v>
          </cell>
          <cell r="BE358">
            <v>0</v>
          </cell>
          <cell r="BF358">
            <v>0</v>
          </cell>
          <cell r="BG358">
            <v>0</v>
          </cell>
          <cell r="BH358">
            <v>0</v>
          </cell>
          <cell r="BI358">
            <v>0</v>
          </cell>
          <cell r="BJ358">
            <v>0</v>
          </cell>
          <cell r="BK358">
            <v>0</v>
          </cell>
          <cell r="BL358">
            <v>0</v>
          </cell>
          <cell r="BM358">
            <v>0</v>
          </cell>
          <cell r="BN358">
            <v>0</v>
          </cell>
          <cell r="BO358">
            <v>0</v>
          </cell>
          <cell r="BP358">
            <v>0</v>
          </cell>
          <cell r="BQ358">
            <v>0</v>
          </cell>
          <cell r="BR358">
            <v>0</v>
          </cell>
          <cell r="BS358">
            <v>0</v>
          </cell>
          <cell r="BT358">
            <v>0</v>
          </cell>
          <cell r="BU358">
            <v>0</v>
          </cell>
        </row>
        <row r="359">
          <cell r="F359" t="str">
            <v/>
          </cell>
          <cell r="H359">
            <v>0</v>
          </cell>
          <cell r="I359" t="str">
            <v/>
          </cell>
          <cell r="K359">
            <v>0</v>
          </cell>
          <cell r="L359">
            <v>0</v>
          </cell>
          <cell r="U359">
            <v>0</v>
          </cell>
          <cell r="V359" t="str">
            <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cell r="BB359">
            <v>0</v>
          </cell>
          <cell r="BC359">
            <v>0</v>
          </cell>
          <cell r="BD359">
            <v>0</v>
          </cell>
          <cell r="BE359">
            <v>0</v>
          </cell>
          <cell r="BF359">
            <v>0</v>
          </cell>
          <cell r="BG359">
            <v>0</v>
          </cell>
          <cell r="BH359">
            <v>0</v>
          </cell>
          <cell r="BI359">
            <v>0</v>
          </cell>
          <cell r="BJ359">
            <v>0</v>
          </cell>
          <cell r="BK359">
            <v>0</v>
          </cell>
          <cell r="BL359">
            <v>0</v>
          </cell>
          <cell r="BM359">
            <v>0</v>
          </cell>
          <cell r="BN359">
            <v>0</v>
          </cell>
          <cell r="BO359">
            <v>0</v>
          </cell>
          <cell r="BP359">
            <v>0</v>
          </cell>
          <cell r="BQ359">
            <v>0</v>
          </cell>
          <cell r="BR359">
            <v>0</v>
          </cell>
          <cell r="BS359">
            <v>0</v>
          </cell>
          <cell r="BT359">
            <v>0</v>
          </cell>
          <cell r="BU359">
            <v>0</v>
          </cell>
        </row>
        <row r="360">
          <cell r="F360" t="str">
            <v/>
          </cell>
          <cell r="H360">
            <v>0</v>
          </cell>
          <cell r="I360" t="str">
            <v/>
          </cell>
          <cell r="K360">
            <v>0</v>
          </cell>
          <cell r="L360">
            <v>0</v>
          </cell>
          <cell r="U360">
            <v>0</v>
          </cell>
          <cell r="V360" t="str">
            <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0</v>
          </cell>
          <cell r="AU360">
            <v>0</v>
          </cell>
          <cell r="AV360">
            <v>0</v>
          </cell>
          <cell r="AW360">
            <v>0</v>
          </cell>
          <cell r="AX360">
            <v>0</v>
          </cell>
          <cell r="AY360">
            <v>0</v>
          </cell>
          <cell r="AZ360">
            <v>0</v>
          </cell>
          <cell r="BA360">
            <v>0</v>
          </cell>
          <cell r="BB360">
            <v>0</v>
          </cell>
          <cell r="BC360">
            <v>0</v>
          </cell>
          <cell r="BD360">
            <v>0</v>
          </cell>
          <cell r="BE360">
            <v>0</v>
          </cell>
          <cell r="BF360">
            <v>0</v>
          </cell>
          <cell r="BG360">
            <v>0</v>
          </cell>
          <cell r="BH360">
            <v>0</v>
          </cell>
          <cell r="BI360">
            <v>0</v>
          </cell>
          <cell r="BJ360">
            <v>0</v>
          </cell>
          <cell r="BK360">
            <v>0</v>
          </cell>
          <cell r="BL360">
            <v>0</v>
          </cell>
          <cell r="BM360">
            <v>0</v>
          </cell>
          <cell r="BN360">
            <v>0</v>
          </cell>
          <cell r="BO360">
            <v>0</v>
          </cell>
          <cell r="BP360">
            <v>0</v>
          </cell>
          <cell r="BQ360">
            <v>0</v>
          </cell>
          <cell r="BR360">
            <v>0</v>
          </cell>
          <cell r="BS360">
            <v>0</v>
          </cell>
          <cell r="BT360">
            <v>0</v>
          </cell>
          <cell r="BU360">
            <v>0</v>
          </cell>
        </row>
        <row r="361">
          <cell r="F361">
            <v>2.09</v>
          </cell>
          <cell r="H361">
            <v>0</v>
          </cell>
          <cell r="I361">
            <v>2.09</v>
          </cell>
          <cell r="K361">
            <v>0</v>
          </cell>
          <cell r="L361">
            <v>0</v>
          </cell>
          <cell r="U361" t="str">
            <v>Does this generator belongs to your household, is the ownership shared with other households, does it belong to the entire village, or does it belong to someone else who sells you the electricity?</v>
          </cell>
          <cell r="V361" t="str">
            <v/>
          </cell>
          <cell r="W361" t="str">
            <v>Belongs to House</v>
          </cell>
          <cell r="X361" t="str">
            <v>Shared with Others</v>
          </cell>
          <cell r="Y361" t="str">
            <v>Belongs to Village</v>
          </cell>
          <cell r="Z361" t="str">
            <v>Belongs to Someone Else Who Sells Electricity</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cell r="AS361">
            <v>0</v>
          </cell>
          <cell r="AT361">
            <v>0</v>
          </cell>
          <cell r="AU361">
            <v>0</v>
          </cell>
          <cell r="AV361">
            <v>0</v>
          </cell>
          <cell r="AW361">
            <v>0</v>
          </cell>
          <cell r="AX361">
            <v>0</v>
          </cell>
          <cell r="AY361">
            <v>0</v>
          </cell>
          <cell r="AZ361">
            <v>0</v>
          </cell>
          <cell r="BA361">
            <v>0</v>
          </cell>
          <cell r="BB361">
            <v>0</v>
          </cell>
          <cell r="BC361">
            <v>0</v>
          </cell>
          <cell r="BD361">
            <v>0</v>
          </cell>
          <cell r="BE361">
            <v>0</v>
          </cell>
          <cell r="BF361">
            <v>0</v>
          </cell>
          <cell r="BG361">
            <v>0</v>
          </cell>
          <cell r="BH361">
            <v>0</v>
          </cell>
          <cell r="BI361">
            <v>0</v>
          </cell>
          <cell r="BJ361">
            <v>0</v>
          </cell>
          <cell r="BK361">
            <v>0</v>
          </cell>
          <cell r="BL361">
            <v>0</v>
          </cell>
          <cell r="BM361">
            <v>0</v>
          </cell>
          <cell r="BN361">
            <v>0</v>
          </cell>
          <cell r="BO361">
            <v>0</v>
          </cell>
          <cell r="BP361">
            <v>0</v>
          </cell>
          <cell r="BQ361">
            <v>0</v>
          </cell>
          <cell r="BR361">
            <v>0</v>
          </cell>
          <cell r="BS361">
            <v>0</v>
          </cell>
          <cell r="BT361">
            <v>0</v>
          </cell>
          <cell r="BU361">
            <v>4</v>
          </cell>
        </row>
        <row r="362">
          <cell r="F362" t="str">
            <v>R2.12</v>
          </cell>
          <cell r="H362">
            <v>0</v>
          </cell>
          <cell r="I362" t="str">
            <v>R2.12</v>
          </cell>
          <cell r="K362">
            <v>0</v>
          </cell>
          <cell r="L362">
            <v>0</v>
          </cell>
          <cell r="U362">
            <v>0</v>
          </cell>
          <cell r="V362" t="str">
            <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cell r="BB362">
            <v>0</v>
          </cell>
          <cell r="BC362">
            <v>0</v>
          </cell>
          <cell r="BD362">
            <v>0</v>
          </cell>
          <cell r="BE362">
            <v>0</v>
          </cell>
          <cell r="BF362">
            <v>0</v>
          </cell>
          <cell r="BG362">
            <v>0</v>
          </cell>
          <cell r="BH362">
            <v>0</v>
          </cell>
          <cell r="BI362">
            <v>0</v>
          </cell>
          <cell r="BJ362">
            <v>0</v>
          </cell>
          <cell r="BK362">
            <v>0</v>
          </cell>
          <cell r="BL362">
            <v>0</v>
          </cell>
          <cell r="BM362">
            <v>0</v>
          </cell>
          <cell r="BN362">
            <v>0</v>
          </cell>
          <cell r="BO362">
            <v>0</v>
          </cell>
          <cell r="BP362">
            <v>0</v>
          </cell>
          <cell r="BQ362">
            <v>0</v>
          </cell>
          <cell r="BR362">
            <v>0</v>
          </cell>
          <cell r="BS362">
            <v>0</v>
          </cell>
          <cell r="BT362">
            <v>0</v>
          </cell>
          <cell r="BU362">
            <v>0</v>
          </cell>
        </row>
        <row r="363">
          <cell r="F363">
            <v>2.14</v>
          </cell>
          <cell r="H363">
            <v>0</v>
          </cell>
          <cell r="I363">
            <v>2.14</v>
          </cell>
          <cell r="K363">
            <v>0</v>
          </cell>
          <cell r="L363">
            <v>0</v>
          </cell>
          <cell r="U363" t="str">
            <v>Of the various authorities and influential people, who do you think is most responsible for causing this change?: (1)[Malik / Arbab / Qariyadar], (2) Local Village Council, (3) Whitebeards or Tribal Elders, (4) District Government, (5) Provincial Government, (6) Central Government, (7) Non-Governmental Organizations, or (8) Another Authority?</v>
          </cell>
          <cell r="V363" t="str">
            <v/>
          </cell>
          <cell r="W363" t="str">
            <v>Malik / Arbab / Qariyadar</v>
          </cell>
          <cell r="X363" t="str">
            <v>{Council 1}</v>
          </cell>
          <cell r="Y363" t="str">
            <v>White Beards / Tribal Elders</v>
          </cell>
          <cell r="Z363" t="str">
            <v>District Government</v>
          </cell>
          <cell r="AA363" t="str">
            <v>Provincial Government</v>
          </cell>
          <cell r="AB363" t="str">
            <v>Central Government</v>
          </cell>
          <cell r="AC363" t="str">
            <v>Non-Governmental Organizations</v>
          </cell>
          <cell r="AD363" t="str">
            <v>Khan / Zamindar / Beg / Baay</v>
          </cell>
          <cell r="AE363" t="str">
            <v>Local Commander</v>
          </cell>
          <cell r="AF363" t="str">
            <v>Mullah / Imam / Mosque Mullah</v>
          </cell>
          <cell r="AG363" t="str">
            <v>Mawlawi / Religious Scholar / Rohanion</v>
          </cell>
          <cell r="AH363" t="str">
            <v>NSP</v>
          </cell>
          <cell r="AI363" t="str">
            <v>Security Situation</v>
          </cell>
          <cell r="AJ363" t="str">
            <v>Weather</v>
          </cell>
          <cell r="AK363" t="str">
            <v>Other:</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cell r="BB363">
            <v>0</v>
          </cell>
          <cell r="BC363">
            <v>0</v>
          </cell>
          <cell r="BD363">
            <v>0</v>
          </cell>
          <cell r="BE363">
            <v>0</v>
          </cell>
          <cell r="BF363">
            <v>0</v>
          </cell>
          <cell r="BG363">
            <v>0</v>
          </cell>
          <cell r="BH363">
            <v>0</v>
          </cell>
          <cell r="BI363">
            <v>0</v>
          </cell>
          <cell r="BJ363">
            <v>0</v>
          </cell>
          <cell r="BK363">
            <v>0</v>
          </cell>
          <cell r="BL363">
            <v>0</v>
          </cell>
          <cell r="BM363">
            <v>0</v>
          </cell>
          <cell r="BN363">
            <v>0</v>
          </cell>
          <cell r="BO363">
            <v>0</v>
          </cell>
          <cell r="BP363">
            <v>0</v>
          </cell>
          <cell r="BQ363">
            <v>0</v>
          </cell>
          <cell r="BR363">
            <v>0</v>
          </cell>
          <cell r="BS363">
            <v>0</v>
          </cell>
          <cell r="BT363">
            <v>0</v>
          </cell>
          <cell r="BU363">
            <v>15</v>
          </cell>
        </row>
        <row r="364">
          <cell r="F364">
            <v>3.02</v>
          </cell>
          <cell r="H364">
            <v>0</v>
          </cell>
          <cell r="I364">
            <v>3.02</v>
          </cell>
          <cell r="K364">
            <v>0</v>
          </cell>
          <cell r="L364" t="e">
            <v>#REF!</v>
          </cell>
          <cell r="U364" t="str">
            <v>When someone in the village suffers an illness or injury, to whom or where are they usually taken for treatment?</v>
          </cell>
          <cell r="V364" t="str">
            <v/>
          </cell>
          <cell r="W364" t="str">
            <v>No Source of Treatment</v>
          </cell>
          <cell r="X364" t="str">
            <v>Community Health Worker</v>
          </cell>
          <cell r="Y364" t="str">
            <v>Hospital</v>
          </cell>
          <cell r="Z364" t="str">
            <v>Clinic</v>
          </cell>
          <cell r="AA364" t="str">
            <v>Nurse</v>
          </cell>
          <cell r="AB364" t="str">
            <v>Doctor Outside Hospital</v>
          </cell>
          <cell r="AC364" t="str">
            <v>Official Midwife</v>
          </cell>
          <cell r="AD364" t="str">
            <v>Unofficial Midwife</v>
          </cell>
          <cell r="AE364" t="str">
            <v>Pharmacy Owner of Worker</v>
          </cell>
          <cell r="AF364" t="str">
            <v>Healer</v>
          </cell>
          <cell r="AG364" t="str">
            <v>Elder</v>
          </cell>
          <cell r="AH364" t="str">
            <v>Mullah</v>
          </cell>
          <cell r="AI364" t="str">
            <v>Other:</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cell r="BB364">
            <v>0</v>
          </cell>
          <cell r="BC364">
            <v>0</v>
          </cell>
          <cell r="BD364">
            <v>0</v>
          </cell>
          <cell r="BE364">
            <v>0</v>
          </cell>
          <cell r="BF364">
            <v>0</v>
          </cell>
          <cell r="BG364">
            <v>0</v>
          </cell>
          <cell r="BH364">
            <v>0</v>
          </cell>
          <cell r="BI364">
            <v>0</v>
          </cell>
          <cell r="BJ364">
            <v>0</v>
          </cell>
          <cell r="BK364">
            <v>0</v>
          </cell>
          <cell r="BL364">
            <v>0</v>
          </cell>
          <cell r="BM364">
            <v>0</v>
          </cell>
          <cell r="BN364">
            <v>0</v>
          </cell>
          <cell r="BO364">
            <v>0</v>
          </cell>
          <cell r="BP364">
            <v>0</v>
          </cell>
          <cell r="BQ364">
            <v>0</v>
          </cell>
          <cell r="BR364">
            <v>0</v>
          </cell>
          <cell r="BS364">
            <v>0</v>
          </cell>
          <cell r="BT364">
            <v>0</v>
          </cell>
          <cell r="BU364">
            <v>13</v>
          </cell>
        </row>
        <row r="365">
          <cell r="F365">
            <v>3.03</v>
          </cell>
          <cell r="H365">
            <v>0</v>
          </cell>
          <cell r="I365">
            <v>3.03</v>
          </cell>
          <cell r="K365">
            <v>0</v>
          </cell>
          <cell r="L365">
            <v>0</v>
          </cell>
          <cell r="U365" t="str">
            <v>In which location do villagers usually receive this treatment?</v>
          </cell>
          <cell r="V365" t="str">
            <v/>
          </cell>
          <cell r="W365" t="str">
            <v>This Village</v>
          </cell>
          <cell r="X365" t="str">
            <v>Closest Village to This Village</v>
          </cell>
          <cell r="Y365" t="str">
            <v>Other Village or Town in District</v>
          </cell>
          <cell r="Z365" t="str">
            <v>District Center</v>
          </cell>
          <cell r="AA365" t="str">
            <v>Town Outside District But in Province</v>
          </cell>
          <cell r="AB365" t="str">
            <v>Herat (Province Center)</v>
          </cell>
          <cell r="AC365" t="str">
            <v>Jalalabad (Nangarhar Province Center)</v>
          </cell>
          <cell r="AD365" t="str">
            <v>Mazar-e Sharif (Balkh Province Center)</v>
          </cell>
          <cell r="AE365" t="str">
            <v>Pul-e Khumri (Baghlan Province Center)</v>
          </cell>
          <cell r="AF365" t="str">
            <v>Chaghcharan (Ghor Province Center)</v>
          </cell>
          <cell r="AG365" t="str">
            <v>Nili (Daykundi Province Center)</v>
          </cell>
          <cell r="AH365" t="str">
            <v>Other Province Center</v>
          </cell>
          <cell r="AI365" t="str">
            <v>Kabul</v>
          </cell>
          <cell r="AJ365" t="str">
            <v>Pakistan</v>
          </cell>
          <cell r="AK365" t="str">
            <v>Iran</v>
          </cell>
          <cell r="AL365" t="str">
            <v>India</v>
          </cell>
          <cell r="AM365" t="str">
            <v>Another Place:</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0</v>
          </cell>
          <cell r="BB365">
            <v>0</v>
          </cell>
          <cell r="BC365">
            <v>0</v>
          </cell>
          <cell r="BD365">
            <v>0</v>
          </cell>
          <cell r="BE365">
            <v>0</v>
          </cell>
          <cell r="BF365">
            <v>0</v>
          </cell>
          <cell r="BG365">
            <v>0</v>
          </cell>
          <cell r="BH365">
            <v>0</v>
          </cell>
          <cell r="BI365">
            <v>0</v>
          </cell>
          <cell r="BJ365">
            <v>0</v>
          </cell>
          <cell r="BK365">
            <v>0</v>
          </cell>
          <cell r="BL365">
            <v>0</v>
          </cell>
          <cell r="BM365">
            <v>0</v>
          </cell>
          <cell r="BN365">
            <v>0</v>
          </cell>
          <cell r="BO365">
            <v>0</v>
          </cell>
          <cell r="BP365">
            <v>0</v>
          </cell>
          <cell r="BQ365">
            <v>0</v>
          </cell>
          <cell r="BR365">
            <v>0</v>
          </cell>
          <cell r="BS365">
            <v>0</v>
          </cell>
          <cell r="BT365">
            <v>0</v>
          </cell>
          <cell r="BU365">
            <v>17</v>
          </cell>
        </row>
        <row r="366">
          <cell r="F366" t="str">
            <v>R3.17</v>
          </cell>
          <cell r="H366">
            <v>0</v>
          </cell>
          <cell r="I366" t="str">
            <v>R3.17</v>
          </cell>
          <cell r="K366">
            <v>0</v>
          </cell>
          <cell r="L366">
            <v>0</v>
          </cell>
          <cell r="U366">
            <v>0</v>
          </cell>
          <cell r="V366" t="str">
            <v/>
          </cell>
          <cell r="W366">
            <v>0</v>
          </cell>
          <cell r="X366">
            <v>0</v>
          </cell>
          <cell r="Y366">
            <v>0</v>
          </cell>
          <cell r="Z366">
            <v>0</v>
          </cell>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0</v>
          </cell>
          <cell r="BB366">
            <v>0</v>
          </cell>
          <cell r="BC366">
            <v>0</v>
          </cell>
          <cell r="BD366">
            <v>0</v>
          </cell>
          <cell r="BE366">
            <v>0</v>
          </cell>
          <cell r="BF366">
            <v>0</v>
          </cell>
          <cell r="BG366">
            <v>0</v>
          </cell>
          <cell r="BH366">
            <v>0</v>
          </cell>
          <cell r="BI366">
            <v>0</v>
          </cell>
          <cell r="BJ366">
            <v>0</v>
          </cell>
          <cell r="BK366">
            <v>0</v>
          </cell>
          <cell r="BL366">
            <v>0</v>
          </cell>
          <cell r="BM366">
            <v>0</v>
          </cell>
          <cell r="BN366">
            <v>0</v>
          </cell>
          <cell r="BO366">
            <v>0</v>
          </cell>
          <cell r="BP366">
            <v>0</v>
          </cell>
          <cell r="BQ366">
            <v>0</v>
          </cell>
          <cell r="BR366">
            <v>0</v>
          </cell>
          <cell r="BS366">
            <v>0</v>
          </cell>
          <cell r="BT366">
            <v>0</v>
          </cell>
          <cell r="BU366">
            <v>0</v>
          </cell>
        </row>
        <row r="367">
          <cell r="F367" t="str">
            <v>R3.18</v>
          </cell>
          <cell r="H367">
            <v>0</v>
          </cell>
          <cell r="I367" t="str">
            <v>R3.18</v>
          </cell>
          <cell r="K367">
            <v>0</v>
          </cell>
          <cell r="L367">
            <v>0</v>
          </cell>
          <cell r="U367">
            <v>0</v>
          </cell>
          <cell r="V367" t="str">
            <v/>
          </cell>
          <cell r="W367">
            <v>0</v>
          </cell>
          <cell r="X367">
            <v>0</v>
          </cell>
          <cell r="Y367">
            <v>0</v>
          </cell>
          <cell r="Z367">
            <v>0</v>
          </cell>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0</v>
          </cell>
          <cell r="AU367">
            <v>0</v>
          </cell>
          <cell r="AV367">
            <v>0</v>
          </cell>
          <cell r="AW367">
            <v>0</v>
          </cell>
          <cell r="AX367">
            <v>0</v>
          </cell>
          <cell r="AY367">
            <v>0</v>
          </cell>
          <cell r="AZ367">
            <v>0</v>
          </cell>
          <cell r="BA367">
            <v>0</v>
          </cell>
          <cell r="BB367">
            <v>0</v>
          </cell>
          <cell r="BC367">
            <v>0</v>
          </cell>
          <cell r="BD367">
            <v>0</v>
          </cell>
          <cell r="BE367">
            <v>0</v>
          </cell>
          <cell r="BF367">
            <v>0</v>
          </cell>
          <cell r="BG367">
            <v>0</v>
          </cell>
          <cell r="BH367">
            <v>0</v>
          </cell>
          <cell r="BI367">
            <v>0</v>
          </cell>
          <cell r="BJ367">
            <v>0</v>
          </cell>
          <cell r="BK367">
            <v>0</v>
          </cell>
          <cell r="BL367">
            <v>0</v>
          </cell>
          <cell r="BM367">
            <v>0</v>
          </cell>
          <cell r="BN367">
            <v>0</v>
          </cell>
          <cell r="BO367">
            <v>0</v>
          </cell>
          <cell r="BP367">
            <v>0</v>
          </cell>
          <cell r="BQ367">
            <v>0</v>
          </cell>
          <cell r="BR367">
            <v>0</v>
          </cell>
          <cell r="BS367">
            <v>0</v>
          </cell>
          <cell r="BT367">
            <v>0</v>
          </cell>
          <cell r="BU367">
            <v>0</v>
          </cell>
        </row>
        <row r="368">
          <cell r="F368">
            <v>3.19</v>
          </cell>
          <cell r="H368">
            <v>0</v>
          </cell>
          <cell r="I368">
            <v>3.19</v>
          </cell>
          <cell r="K368">
            <v>0</v>
          </cell>
          <cell r="L368">
            <v>0</v>
          </cell>
          <cell r="U368">
            <v>0</v>
          </cell>
          <cell r="V368" t="str">
            <v/>
          </cell>
          <cell r="W368" t="str">
            <v>Malik / Arbab / Qariyadar</v>
          </cell>
          <cell r="X368" t="str">
            <v>{Council 1}</v>
          </cell>
          <cell r="Y368" t="str">
            <v>White Beards / Tribal Elders</v>
          </cell>
          <cell r="Z368" t="str">
            <v>District Government</v>
          </cell>
          <cell r="AA368" t="str">
            <v>Provincial Government</v>
          </cell>
          <cell r="AB368" t="str">
            <v>Central Government</v>
          </cell>
          <cell r="AC368" t="str">
            <v>Non-Governmental Organizations</v>
          </cell>
          <cell r="AD368" t="str">
            <v>Khan / Zamindar / Beg / Baay</v>
          </cell>
          <cell r="AE368" t="str">
            <v>Local Commander</v>
          </cell>
          <cell r="AF368" t="str">
            <v>Mullah / Imam / Mosque Mullah</v>
          </cell>
          <cell r="AG368" t="str">
            <v>Mawlawi / Religious Scholar / Rohanion</v>
          </cell>
          <cell r="AH368" t="str">
            <v>NSP</v>
          </cell>
          <cell r="AI368" t="str">
            <v>Security Situation</v>
          </cell>
          <cell r="AJ368" t="str">
            <v>Weather</v>
          </cell>
          <cell r="AK368" t="str">
            <v>Other:</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0</v>
          </cell>
          <cell r="BB368">
            <v>0</v>
          </cell>
          <cell r="BC368">
            <v>0</v>
          </cell>
          <cell r="BD368">
            <v>0</v>
          </cell>
          <cell r="BE368">
            <v>0</v>
          </cell>
          <cell r="BF368">
            <v>0</v>
          </cell>
          <cell r="BG368">
            <v>0</v>
          </cell>
          <cell r="BH368">
            <v>0</v>
          </cell>
          <cell r="BI368">
            <v>0</v>
          </cell>
          <cell r="BJ368">
            <v>0</v>
          </cell>
          <cell r="BK368">
            <v>0</v>
          </cell>
          <cell r="BL368">
            <v>0</v>
          </cell>
          <cell r="BM368">
            <v>0</v>
          </cell>
          <cell r="BN368">
            <v>0</v>
          </cell>
          <cell r="BO368">
            <v>0</v>
          </cell>
          <cell r="BP368">
            <v>0</v>
          </cell>
          <cell r="BQ368">
            <v>0</v>
          </cell>
          <cell r="BR368">
            <v>0</v>
          </cell>
          <cell r="BS368">
            <v>0</v>
          </cell>
          <cell r="BT368">
            <v>0</v>
          </cell>
          <cell r="BU368">
            <v>15</v>
          </cell>
        </row>
        <row r="369">
          <cell r="F369" t="str">
            <v/>
          </cell>
          <cell r="H369">
            <v>0</v>
          </cell>
          <cell r="I369" t="str">
            <v/>
          </cell>
          <cell r="K369">
            <v>0</v>
          </cell>
          <cell r="L369">
            <v>0</v>
          </cell>
          <cell r="U369">
            <v>0</v>
          </cell>
          <cell r="V369" t="str">
            <v/>
          </cell>
          <cell r="W369">
            <v>0</v>
          </cell>
          <cell r="X369">
            <v>0</v>
          </cell>
          <cell r="Y369">
            <v>0</v>
          </cell>
          <cell r="Z369">
            <v>0</v>
          </cell>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0</v>
          </cell>
          <cell r="BA369">
            <v>0</v>
          </cell>
          <cell r="BB369">
            <v>0</v>
          </cell>
          <cell r="BC369">
            <v>0</v>
          </cell>
          <cell r="BD369">
            <v>0</v>
          </cell>
          <cell r="BE369">
            <v>0</v>
          </cell>
          <cell r="BF369">
            <v>0</v>
          </cell>
          <cell r="BG369">
            <v>0</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0</v>
          </cell>
        </row>
        <row r="370">
          <cell r="F370">
            <v>3.24</v>
          </cell>
          <cell r="H370">
            <v>0</v>
          </cell>
          <cell r="I370">
            <v>3.24</v>
          </cell>
          <cell r="K370">
            <v>0</v>
          </cell>
          <cell r="L370">
            <v>0</v>
          </cell>
          <cell r="U370" t="str">
            <v>Compared to this time last years, do you think that the number of boys from this village going to school has increased, stayed the same, or decreased?</v>
          </cell>
          <cell r="V370" t="str">
            <v/>
          </cell>
          <cell r="W370" t="str">
            <v>Increased</v>
          </cell>
          <cell r="X370" t="str">
            <v>Stayed the Same</v>
          </cell>
          <cell r="Y370" t="str">
            <v>Decreased</v>
          </cell>
          <cell r="Z370">
            <v>0</v>
          </cell>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0</v>
          </cell>
          <cell r="BB370">
            <v>0</v>
          </cell>
          <cell r="BC370">
            <v>0</v>
          </cell>
          <cell r="BD370">
            <v>0</v>
          </cell>
          <cell r="BE370">
            <v>0</v>
          </cell>
          <cell r="BF370">
            <v>0</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U370">
            <v>3</v>
          </cell>
        </row>
        <row r="371">
          <cell r="F371">
            <v>3.25</v>
          </cell>
          <cell r="H371">
            <v>0</v>
          </cell>
          <cell r="I371">
            <v>3.25</v>
          </cell>
          <cell r="K371">
            <v>0</v>
          </cell>
          <cell r="L371">
            <v>0</v>
          </cell>
          <cell r="U371">
            <v>0</v>
          </cell>
          <cell r="V371" t="str">
            <v/>
          </cell>
          <cell r="W371" t="str">
            <v>Malik / Arbab / Qariyadar</v>
          </cell>
          <cell r="X371" t="str">
            <v>{Council 1}</v>
          </cell>
          <cell r="Y371" t="str">
            <v>White Beards / Tribal Elders</v>
          </cell>
          <cell r="Z371" t="str">
            <v>District Government</v>
          </cell>
          <cell r="AA371" t="str">
            <v>Provincial Government</v>
          </cell>
          <cell r="AB371" t="str">
            <v>Central Government</v>
          </cell>
          <cell r="AC371" t="str">
            <v>Non-Governmental Organizations</v>
          </cell>
          <cell r="AD371" t="str">
            <v>Khan / Zamindar / Beg / Baay</v>
          </cell>
          <cell r="AE371" t="str">
            <v>Local Commander</v>
          </cell>
          <cell r="AF371" t="str">
            <v>Mullah / Imam / Mosque Mullah</v>
          </cell>
          <cell r="AG371" t="str">
            <v>Mawlawi / Religious Scholar / Rohanion</v>
          </cell>
          <cell r="AH371" t="str">
            <v>NSP</v>
          </cell>
          <cell r="AI371" t="str">
            <v>Security Situation</v>
          </cell>
          <cell r="AJ371" t="str">
            <v>Weather</v>
          </cell>
          <cell r="AK371" t="str">
            <v>Parents</v>
          </cell>
          <cell r="AL371" t="str">
            <v>Other:</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0</v>
          </cell>
          <cell r="BB371">
            <v>0</v>
          </cell>
          <cell r="BC371">
            <v>0</v>
          </cell>
          <cell r="BD371">
            <v>0</v>
          </cell>
          <cell r="BE371">
            <v>0</v>
          </cell>
          <cell r="BF371">
            <v>0</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U371">
            <v>16</v>
          </cell>
        </row>
        <row r="372">
          <cell r="F372" t="str">
            <v/>
          </cell>
          <cell r="H372">
            <v>0</v>
          </cell>
          <cell r="I372" t="str">
            <v/>
          </cell>
          <cell r="K372">
            <v>0</v>
          </cell>
          <cell r="L372">
            <v>0</v>
          </cell>
          <cell r="U372">
            <v>0</v>
          </cell>
          <cell r="V372" t="str">
            <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0</v>
          </cell>
          <cell r="AU372">
            <v>0</v>
          </cell>
          <cell r="AV372">
            <v>0</v>
          </cell>
          <cell r="AW372">
            <v>0</v>
          </cell>
          <cell r="AX372">
            <v>0</v>
          </cell>
          <cell r="AY372">
            <v>0</v>
          </cell>
          <cell r="AZ372">
            <v>0</v>
          </cell>
          <cell r="BA372">
            <v>0</v>
          </cell>
          <cell r="BB372">
            <v>0</v>
          </cell>
          <cell r="BC372">
            <v>0</v>
          </cell>
          <cell r="BD372">
            <v>0</v>
          </cell>
          <cell r="BE372">
            <v>0</v>
          </cell>
          <cell r="BF372">
            <v>0</v>
          </cell>
          <cell r="BG372">
            <v>0</v>
          </cell>
          <cell r="BH372">
            <v>0</v>
          </cell>
          <cell r="BI372">
            <v>0</v>
          </cell>
          <cell r="BJ372">
            <v>0</v>
          </cell>
          <cell r="BK372">
            <v>0</v>
          </cell>
          <cell r="BL372">
            <v>0</v>
          </cell>
          <cell r="BM372">
            <v>0</v>
          </cell>
          <cell r="BN372">
            <v>0</v>
          </cell>
          <cell r="BO372">
            <v>0</v>
          </cell>
          <cell r="BP372">
            <v>0</v>
          </cell>
          <cell r="BQ372">
            <v>0</v>
          </cell>
          <cell r="BR372">
            <v>0</v>
          </cell>
          <cell r="BS372">
            <v>0</v>
          </cell>
          <cell r="BT372">
            <v>0</v>
          </cell>
          <cell r="BU372">
            <v>0</v>
          </cell>
        </row>
        <row r="373">
          <cell r="F373" t="str">
            <v/>
          </cell>
          <cell r="H373">
            <v>0</v>
          </cell>
          <cell r="I373" t="str">
            <v/>
          </cell>
          <cell r="K373">
            <v>0</v>
          </cell>
          <cell r="L373">
            <v>0</v>
          </cell>
          <cell r="U373">
            <v>0</v>
          </cell>
          <cell r="V373" t="str">
            <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cell r="BB373">
            <v>0</v>
          </cell>
          <cell r="BC373">
            <v>0</v>
          </cell>
          <cell r="BD373">
            <v>0</v>
          </cell>
          <cell r="BE373">
            <v>0</v>
          </cell>
          <cell r="BF373">
            <v>0</v>
          </cell>
          <cell r="BG373">
            <v>0</v>
          </cell>
          <cell r="BH373">
            <v>0</v>
          </cell>
          <cell r="BI373">
            <v>0</v>
          </cell>
          <cell r="BJ373">
            <v>0</v>
          </cell>
          <cell r="BK373">
            <v>0</v>
          </cell>
          <cell r="BL373">
            <v>0</v>
          </cell>
          <cell r="BM373">
            <v>0</v>
          </cell>
          <cell r="BN373">
            <v>0</v>
          </cell>
          <cell r="BO373">
            <v>0</v>
          </cell>
          <cell r="BP373">
            <v>0</v>
          </cell>
          <cell r="BQ373">
            <v>0</v>
          </cell>
          <cell r="BR373">
            <v>0</v>
          </cell>
          <cell r="BS373">
            <v>0</v>
          </cell>
          <cell r="BT373">
            <v>0</v>
          </cell>
          <cell r="BU373">
            <v>0</v>
          </cell>
        </row>
        <row r="374">
          <cell r="F374" t="str">
            <v/>
          </cell>
          <cell r="H374">
            <v>0</v>
          </cell>
          <cell r="I374" t="str">
            <v/>
          </cell>
          <cell r="K374">
            <v>0</v>
          </cell>
          <cell r="L374">
            <v>0</v>
          </cell>
          <cell r="U374">
            <v>0</v>
          </cell>
          <cell r="V374" t="str">
            <v/>
          </cell>
          <cell r="W374">
            <v>0</v>
          </cell>
          <cell r="X374">
            <v>0</v>
          </cell>
          <cell r="Y374">
            <v>0</v>
          </cell>
          <cell r="Z374">
            <v>0</v>
          </cell>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0</v>
          </cell>
          <cell r="BB374">
            <v>0</v>
          </cell>
          <cell r="BC374">
            <v>0</v>
          </cell>
          <cell r="BD374">
            <v>0</v>
          </cell>
          <cell r="BE374">
            <v>0</v>
          </cell>
          <cell r="BF374">
            <v>0</v>
          </cell>
          <cell r="BG374">
            <v>0</v>
          </cell>
          <cell r="BH374">
            <v>0</v>
          </cell>
          <cell r="BI374">
            <v>0</v>
          </cell>
          <cell r="BJ374">
            <v>0</v>
          </cell>
          <cell r="BK374">
            <v>0</v>
          </cell>
          <cell r="BL374">
            <v>0</v>
          </cell>
          <cell r="BM374">
            <v>0</v>
          </cell>
          <cell r="BN374">
            <v>0</v>
          </cell>
          <cell r="BO374">
            <v>0</v>
          </cell>
          <cell r="BP374">
            <v>0</v>
          </cell>
          <cell r="BQ374">
            <v>0</v>
          </cell>
          <cell r="BR374">
            <v>0</v>
          </cell>
          <cell r="BS374">
            <v>0</v>
          </cell>
          <cell r="BT374">
            <v>0</v>
          </cell>
          <cell r="BU374">
            <v>0</v>
          </cell>
        </row>
        <row r="375">
          <cell r="F375" t="str">
            <v/>
          </cell>
          <cell r="H375">
            <v>0</v>
          </cell>
          <cell r="I375" t="str">
            <v/>
          </cell>
          <cell r="K375">
            <v>0</v>
          </cell>
          <cell r="L375">
            <v>0</v>
          </cell>
          <cell r="U375">
            <v>0</v>
          </cell>
          <cell r="V375" t="str">
            <v/>
          </cell>
          <cell r="W375">
            <v>0</v>
          </cell>
          <cell r="X375">
            <v>0</v>
          </cell>
          <cell r="Y375">
            <v>0</v>
          </cell>
          <cell r="Z375">
            <v>0</v>
          </cell>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0</v>
          </cell>
          <cell r="BA375">
            <v>0</v>
          </cell>
          <cell r="BB375">
            <v>0</v>
          </cell>
          <cell r="BC375">
            <v>0</v>
          </cell>
          <cell r="BD375">
            <v>0</v>
          </cell>
          <cell r="BE375">
            <v>0</v>
          </cell>
          <cell r="BF375">
            <v>0</v>
          </cell>
          <cell r="BG375">
            <v>0</v>
          </cell>
          <cell r="BH375">
            <v>0</v>
          </cell>
          <cell r="BI375">
            <v>0</v>
          </cell>
          <cell r="BJ375">
            <v>0</v>
          </cell>
          <cell r="BK375">
            <v>0</v>
          </cell>
          <cell r="BL375">
            <v>0</v>
          </cell>
          <cell r="BM375">
            <v>0</v>
          </cell>
          <cell r="BN375">
            <v>0</v>
          </cell>
          <cell r="BO375">
            <v>0</v>
          </cell>
          <cell r="BP375">
            <v>0</v>
          </cell>
          <cell r="BQ375">
            <v>0</v>
          </cell>
          <cell r="BR375">
            <v>0</v>
          </cell>
          <cell r="BS375">
            <v>0</v>
          </cell>
          <cell r="BT375">
            <v>0</v>
          </cell>
          <cell r="BU375">
            <v>0</v>
          </cell>
        </row>
        <row r="376">
          <cell r="F376">
            <v>6.11</v>
          </cell>
          <cell r="H376">
            <v>0</v>
          </cell>
          <cell r="I376">
            <v>6.11</v>
          </cell>
          <cell r="K376">
            <v>0</v>
          </cell>
          <cell r="L376">
            <v>0</v>
          </cell>
          <cell r="U376" t="str">
            <v>At the village level, who is usually guiding people in the issues such as wearing chadori or girls going to school?</v>
          </cell>
          <cell r="V376" t="str">
            <v/>
          </cell>
          <cell r="W376" t="str">
            <v>No Such Person</v>
          </cell>
          <cell r="X376" t="str">
            <v>Malik</v>
          </cell>
          <cell r="Y376" t="str">
            <v>Arbab</v>
          </cell>
          <cell r="Z376" t="str">
            <v>Qariyadar</v>
          </cell>
          <cell r="AA376" t="str">
            <v>Khan</v>
          </cell>
          <cell r="AB376" t="str">
            <v>Zamindar</v>
          </cell>
          <cell r="AC376" t="str">
            <v>Beg / Baay</v>
          </cell>
          <cell r="AD376" t="str">
            <v>Commander</v>
          </cell>
          <cell r="AE376" t="str">
            <v>Mullah / Imam</v>
          </cell>
          <cell r="AF376" t="str">
            <v>Mosque Mullah</v>
          </cell>
          <cell r="AG376" t="str">
            <v>Mawlawi</v>
          </cell>
          <cell r="AH376" t="str">
            <v>Religious Scholar</v>
          </cell>
          <cell r="AI376" t="str">
            <v>Rohani</v>
          </cell>
          <cell r="AJ376" t="str">
            <v>Judge</v>
          </cell>
          <cell r="AK376" t="str">
            <v>Tribal Elders</v>
          </cell>
          <cell r="AL376" t="str">
            <v>Whitebeards</v>
          </cell>
          <cell r="AM376" t="str">
            <v>Council</v>
          </cell>
          <cell r="AN376" t="str">
            <v>CDC</v>
          </cell>
          <cell r="AO376" t="str">
            <v>Tribal Council</v>
          </cell>
          <cell r="AP376" t="str">
            <v>Head of CDC</v>
          </cell>
          <cell r="AQ376" t="str">
            <v>Treasurer of CDC</v>
          </cell>
          <cell r="AR376" t="str">
            <v>Member of CDC</v>
          </cell>
          <cell r="AS376" t="str">
            <v>Head of Council</v>
          </cell>
          <cell r="AT376" t="str">
            <v>Member of Council</v>
          </cell>
          <cell r="AU376" t="str">
            <v>Head of Tribal Council</v>
          </cell>
          <cell r="AV376" t="str">
            <v>Member of Tribal Council</v>
          </cell>
          <cell r="AW376" t="str">
            <v>People's Representative</v>
          </cell>
          <cell r="AX376" t="str">
            <v>Police Commander</v>
          </cell>
          <cell r="AY376" t="str">
            <v>District Administrator</v>
          </cell>
          <cell r="AZ376" t="str">
            <v>Other:</v>
          </cell>
          <cell r="BA376">
            <v>0</v>
          </cell>
          <cell r="BB376">
            <v>0</v>
          </cell>
          <cell r="BC376">
            <v>0</v>
          </cell>
          <cell r="BD376">
            <v>0</v>
          </cell>
          <cell r="BE376">
            <v>0</v>
          </cell>
          <cell r="BF376">
            <v>0</v>
          </cell>
          <cell r="BG376">
            <v>0</v>
          </cell>
          <cell r="BH376">
            <v>0</v>
          </cell>
          <cell r="BI376">
            <v>0</v>
          </cell>
          <cell r="BJ376">
            <v>0</v>
          </cell>
          <cell r="BK376">
            <v>0</v>
          </cell>
          <cell r="BL376">
            <v>0</v>
          </cell>
          <cell r="BM376">
            <v>0</v>
          </cell>
          <cell r="BN376">
            <v>0</v>
          </cell>
          <cell r="BO376">
            <v>0</v>
          </cell>
          <cell r="BP376">
            <v>0</v>
          </cell>
          <cell r="BQ376">
            <v>0</v>
          </cell>
          <cell r="BR376">
            <v>0</v>
          </cell>
          <cell r="BS376">
            <v>0</v>
          </cell>
          <cell r="BT376">
            <v>0</v>
          </cell>
          <cell r="BU376">
            <v>30</v>
          </cell>
        </row>
        <row r="377">
          <cell r="F377">
            <v>4.08</v>
          </cell>
          <cell r="H377">
            <v>0</v>
          </cell>
          <cell r="I377">
            <v>4.08</v>
          </cell>
          <cell r="K377">
            <v>0</v>
          </cell>
          <cell r="L377">
            <v>0</v>
          </cell>
          <cell r="U377" t="str">
            <v>How many men are regular members of {name of council 1 / 2 / 3}</v>
          </cell>
          <cell r="V377" t="str">
            <v/>
          </cell>
          <cell r="W377" t="str">
            <v>Men</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cell r="BB377">
            <v>0</v>
          </cell>
          <cell r="BC377">
            <v>0</v>
          </cell>
          <cell r="BD377">
            <v>0</v>
          </cell>
          <cell r="BE377">
            <v>0</v>
          </cell>
          <cell r="BF377">
            <v>0</v>
          </cell>
          <cell r="BG377">
            <v>0</v>
          </cell>
          <cell r="BH377">
            <v>0</v>
          </cell>
          <cell r="BI377">
            <v>0</v>
          </cell>
          <cell r="BJ377">
            <v>0</v>
          </cell>
          <cell r="BK377">
            <v>0</v>
          </cell>
          <cell r="BL377">
            <v>0</v>
          </cell>
          <cell r="BM377">
            <v>0</v>
          </cell>
          <cell r="BN377">
            <v>0</v>
          </cell>
          <cell r="BO377">
            <v>0</v>
          </cell>
          <cell r="BP377">
            <v>0</v>
          </cell>
          <cell r="BQ377">
            <v>0</v>
          </cell>
          <cell r="BR377">
            <v>0</v>
          </cell>
          <cell r="BS377">
            <v>0</v>
          </cell>
          <cell r="BT377">
            <v>0</v>
          </cell>
          <cell r="BU377">
            <v>1</v>
          </cell>
        </row>
        <row r="378">
          <cell r="F378">
            <v>4.1100000000000003</v>
          </cell>
          <cell r="H378">
            <v>0</v>
          </cell>
          <cell r="I378">
            <v>4.1100000000000003</v>
          </cell>
          <cell r="K378">
            <v>0</v>
          </cell>
          <cell r="L378" t="e">
            <v>#REF!</v>
          </cell>
          <cell r="U378" t="str">
            <v>During the past 12 months, how many times did the council meet?</v>
          </cell>
          <cell r="V378" t="str">
            <v/>
          </cell>
          <cell r="W378" t="str">
            <v>Zero</v>
          </cell>
          <cell r="X378" t="str">
            <v>Meetings</v>
          </cell>
          <cell r="Y378">
            <v>0</v>
          </cell>
          <cell r="Z378">
            <v>0</v>
          </cell>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P378">
            <v>0</v>
          </cell>
          <cell r="AQ378">
            <v>0</v>
          </cell>
          <cell r="AR378">
            <v>0</v>
          </cell>
          <cell r="AS378">
            <v>0</v>
          </cell>
          <cell r="AT378">
            <v>0</v>
          </cell>
          <cell r="AU378">
            <v>0</v>
          </cell>
          <cell r="AV378">
            <v>0</v>
          </cell>
          <cell r="AW378">
            <v>0</v>
          </cell>
          <cell r="AX378">
            <v>0</v>
          </cell>
          <cell r="AY378">
            <v>0</v>
          </cell>
          <cell r="AZ378">
            <v>0</v>
          </cell>
          <cell r="BA378">
            <v>0</v>
          </cell>
          <cell r="BB378">
            <v>0</v>
          </cell>
          <cell r="BC378">
            <v>0</v>
          </cell>
          <cell r="BD378">
            <v>0</v>
          </cell>
          <cell r="BE378">
            <v>0</v>
          </cell>
          <cell r="BF378">
            <v>0</v>
          </cell>
          <cell r="BG378">
            <v>0</v>
          </cell>
          <cell r="BH378">
            <v>0</v>
          </cell>
          <cell r="BI378">
            <v>0</v>
          </cell>
          <cell r="BJ378">
            <v>0</v>
          </cell>
          <cell r="BK378">
            <v>0</v>
          </cell>
          <cell r="BL378">
            <v>0</v>
          </cell>
          <cell r="BM378">
            <v>0</v>
          </cell>
          <cell r="BN378">
            <v>0</v>
          </cell>
          <cell r="BO378">
            <v>0</v>
          </cell>
          <cell r="BP378">
            <v>0</v>
          </cell>
          <cell r="BQ378">
            <v>0</v>
          </cell>
          <cell r="BR378">
            <v>0</v>
          </cell>
          <cell r="BS378">
            <v>0</v>
          </cell>
          <cell r="BT378">
            <v>0</v>
          </cell>
          <cell r="BU378">
            <v>2</v>
          </cell>
        </row>
        <row r="379">
          <cell r="F379" t="str">
            <v>R4.16</v>
          </cell>
          <cell r="H379">
            <v>0</v>
          </cell>
          <cell r="I379" t="str">
            <v>R4.16</v>
          </cell>
          <cell r="K379">
            <v>0</v>
          </cell>
          <cell r="L379">
            <v>0</v>
          </cell>
          <cell r="U379">
            <v>0</v>
          </cell>
          <cell r="V379" t="str">
            <v/>
          </cell>
          <cell r="W379">
            <v>0</v>
          </cell>
          <cell r="X379">
            <v>0</v>
          </cell>
          <cell r="Y379">
            <v>0</v>
          </cell>
          <cell r="Z379">
            <v>0</v>
          </cell>
          <cell r="AA379">
            <v>0</v>
          </cell>
          <cell r="AB379">
            <v>0</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cell r="AS379">
            <v>0</v>
          </cell>
          <cell r="AT379">
            <v>0</v>
          </cell>
          <cell r="AU379">
            <v>0</v>
          </cell>
          <cell r="AV379">
            <v>0</v>
          </cell>
          <cell r="AW379">
            <v>0</v>
          </cell>
          <cell r="AX379">
            <v>0</v>
          </cell>
          <cell r="AY379">
            <v>0</v>
          </cell>
          <cell r="AZ379">
            <v>0</v>
          </cell>
          <cell r="BA379">
            <v>0</v>
          </cell>
          <cell r="BB379">
            <v>0</v>
          </cell>
          <cell r="BC379">
            <v>0</v>
          </cell>
          <cell r="BD379">
            <v>0</v>
          </cell>
          <cell r="BE379">
            <v>0</v>
          </cell>
          <cell r="BF379">
            <v>0</v>
          </cell>
          <cell r="BG379">
            <v>0</v>
          </cell>
          <cell r="BH379">
            <v>0</v>
          </cell>
          <cell r="BI379">
            <v>0</v>
          </cell>
          <cell r="BJ379">
            <v>0</v>
          </cell>
          <cell r="BK379">
            <v>0</v>
          </cell>
          <cell r="BL379">
            <v>0</v>
          </cell>
          <cell r="BM379">
            <v>0</v>
          </cell>
          <cell r="BN379">
            <v>0</v>
          </cell>
          <cell r="BO379">
            <v>0</v>
          </cell>
          <cell r="BP379">
            <v>0</v>
          </cell>
          <cell r="BQ379">
            <v>0</v>
          </cell>
          <cell r="BR379">
            <v>0</v>
          </cell>
          <cell r="BS379">
            <v>0</v>
          </cell>
          <cell r="BT379">
            <v>0</v>
          </cell>
          <cell r="BU379">
            <v>0</v>
          </cell>
        </row>
        <row r="380">
          <cell r="F380">
            <v>6.1199999999999974</v>
          </cell>
          <cell r="H380">
            <v>0</v>
          </cell>
          <cell r="I380">
            <v>6.1199999999999974</v>
          </cell>
          <cell r="K380">
            <v>0</v>
          </cell>
          <cell r="L380">
            <v>0</v>
          </cell>
          <cell r="U380" t="str">
            <v>In your opinion, what is the most important thing that you think the local village council or influential people should do in the next 12 months?</v>
          </cell>
          <cell r="V380" t="str">
            <v/>
          </cell>
          <cell r="W380" t="str">
            <v>Nothing</v>
          </cell>
          <cell r="X380" t="str">
            <v>Resolve Disputes</v>
          </cell>
          <cell r="Y380" t="str">
            <v>Resolve Tribal Feud</v>
          </cell>
          <cell r="Z380" t="str">
            <v>Protect Village from Attack</v>
          </cell>
          <cell r="AA380" t="str">
            <v>Hold Meetings</v>
          </cell>
          <cell r="AB380" t="str">
            <v>Make Rules for Villagers</v>
          </cell>
          <cell r="AC380" t="str">
            <v>Promote Good Behavior among Villagers</v>
          </cell>
          <cell r="AD380" t="str">
            <v>Promote Health and Hygiene of Villagers</v>
          </cell>
          <cell r="AE380" t="str">
            <v>Promote Religious Virtue of Villagers</v>
          </cell>
          <cell r="AF380" t="str">
            <v>Build New Mosque or Improve Existing Mosque</v>
          </cell>
          <cell r="AG380" t="str">
            <v>Consult with Villagers about Selection of Development Projects</v>
          </cell>
          <cell r="AH380" t="str">
            <v>Development Projects (More Than One)</v>
          </cell>
          <cell r="AI380" t="str">
            <v>Development Project - Drinking Water</v>
          </cell>
          <cell r="AJ380" t="str">
            <v>Development Project - Irrigation</v>
          </cell>
          <cell r="AK380" t="str">
            <v>Development Project - Electricity</v>
          </cell>
          <cell r="AL380" t="str">
            <v>Development Project - Healthcare</v>
          </cell>
          <cell r="AM380" t="str">
            <v>Development Project - Education</v>
          </cell>
          <cell r="AN380" t="str">
            <v>Development Project - Roads &amp; Bridges</v>
          </cell>
          <cell r="AO380" t="str">
            <v>Development Project - Community Building</v>
          </cell>
          <cell r="AP380" t="str">
            <v>Development Project - Seeds</v>
          </cell>
          <cell r="AQ380" t="str">
            <v>Development Project - Agricultural Machinery</v>
          </cell>
          <cell r="AR380" t="str">
            <v>Training Course - Carpet Weaving</v>
          </cell>
          <cell r="AS380" t="str">
            <v>Training Course - Handicrafts</v>
          </cell>
          <cell r="AT380" t="str">
            <v>Training Course - Embroidery</v>
          </cell>
          <cell r="AU380" t="str">
            <v>Training Course - Textiles</v>
          </cell>
          <cell r="AV380" t="str">
            <v>Training Course - Agriculture</v>
          </cell>
          <cell r="AW380" t="str">
            <v>Training Course - Animal Husbandry</v>
          </cell>
          <cell r="AX380" t="str">
            <v>Development Project - Other [SPECIFY]</v>
          </cell>
          <cell r="AY380" t="str">
            <v>Training Course - Other [SPECIFY]</v>
          </cell>
          <cell r="AZ380" t="str">
            <v>Other:</v>
          </cell>
          <cell r="BA380">
            <v>0</v>
          </cell>
          <cell r="BB380">
            <v>0</v>
          </cell>
          <cell r="BC380">
            <v>0</v>
          </cell>
          <cell r="BD380">
            <v>0</v>
          </cell>
          <cell r="BE380">
            <v>0</v>
          </cell>
          <cell r="BF380">
            <v>0</v>
          </cell>
          <cell r="BG380">
            <v>0</v>
          </cell>
          <cell r="BH380">
            <v>0</v>
          </cell>
          <cell r="BI380">
            <v>0</v>
          </cell>
          <cell r="BJ380">
            <v>0</v>
          </cell>
          <cell r="BK380">
            <v>0</v>
          </cell>
          <cell r="BL380">
            <v>0</v>
          </cell>
          <cell r="BM380">
            <v>0</v>
          </cell>
          <cell r="BN380">
            <v>0</v>
          </cell>
          <cell r="BO380">
            <v>0</v>
          </cell>
          <cell r="BP380">
            <v>0</v>
          </cell>
          <cell r="BQ380">
            <v>0</v>
          </cell>
          <cell r="BR380">
            <v>0</v>
          </cell>
          <cell r="BS380">
            <v>0</v>
          </cell>
          <cell r="BT380">
            <v>0</v>
          </cell>
          <cell r="BU380">
            <v>30</v>
          </cell>
        </row>
        <row r="381">
          <cell r="F381" t="str">
            <v/>
          </cell>
          <cell r="H381">
            <v>0</v>
          </cell>
          <cell r="I381" t="str">
            <v/>
          </cell>
          <cell r="K381">
            <v>0</v>
          </cell>
          <cell r="L381">
            <v>0</v>
          </cell>
          <cell r="U381">
            <v>0</v>
          </cell>
          <cell r="V381" t="str">
            <v/>
          </cell>
          <cell r="W381">
            <v>0</v>
          </cell>
          <cell r="X381">
            <v>0</v>
          </cell>
          <cell r="Y381">
            <v>0</v>
          </cell>
          <cell r="Z381">
            <v>0</v>
          </cell>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0</v>
          </cell>
          <cell r="BB381">
            <v>0</v>
          </cell>
          <cell r="BC381">
            <v>0</v>
          </cell>
          <cell r="BD381">
            <v>0</v>
          </cell>
          <cell r="BE381">
            <v>0</v>
          </cell>
          <cell r="BF381">
            <v>0</v>
          </cell>
          <cell r="BG381">
            <v>0</v>
          </cell>
          <cell r="BH381">
            <v>0</v>
          </cell>
          <cell r="BI381">
            <v>0</v>
          </cell>
          <cell r="BJ381">
            <v>0</v>
          </cell>
          <cell r="BK381">
            <v>0</v>
          </cell>
          <cell r="BL381">
            <v>0</v>
          </cell>
          <cell r="BM381">
            <v>0</v>
          </cell>
          <cell r="BN381">
            <v>0</v>
          </cell>
          <cell r="BO381">
            <v>0</v>
          </cell>
          <cell r="BP381">
            <v>0</v>
          </cell>
          <cell r="BQ381">
            <v>0</v>
          </cell>
          <cell r="BR381">
            <v>0</v>
          </cell>
          <cell r="BS381">
            <v>0</v>
          </cell>
          <cell r="BT381">
            <v>0</v>
          </cell>
          <cell r="BU381">
            <v>0</v>
          </cell>
        </row>
        <row r="382">
          <cell r="F382" t="str">
            <v/>
          </cell>
          <cell r="H382">
            <v>0</v>
          </cell>
          <cell r="I382" t="str">
            <v/>
          </cell>
          <cell r="K382">
            <v>0</v>
          </cell>
          <cell r="L382">
            <v>0</v>
          </cell>
          <cell r="U382">
            <v>0</v>
          </cell>
          <cell r="V382" t="str">
            <v/>
          </cell>
          <cell r="W382">
            <v>0</v>
          </cell>
          <cell r="X382">
            <v>0</v>
          </cell>
          <cell r="Y382">
            <v>0</v>
          </cell>
          <cell r="Z382">
            <v>0</v>
          </cell>
          <cell r="AA382">
            <v>0</v>
          </cell>
          <cell r="AB382">
            <v>0</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0</v>
          </cell>
          <cell r="BB382">
            <v>0</v>
          </cell>
          <cell r="BC382">
            <v>0</v>
          </cell>
          <cell r="BD382">
            <v>0</v>
          </cell>
          <cell r="BE382">
            <v>0</v>
          </cell>
          <cell r="BF382">
            <v>0</v>
          </cell>
          <cell r="BG382">
            <v>0</v>
          </cell>
          <cell r="BH382">
            <v>0</v>
          </cell>
          <cell r="BI382">
            <v>0</v>
          </cell>
          <cell r="BJ382">
            <v>0</v>
          </cell>
          <cell r="BK382">
            <v>0</v>
          </cell>
          <cell r="BL382">
            <v>0</v>
          </cell>
          <cell r="BM382">
            <v>0</v>
          </cell>
          <cell r="BN382">
            <v>0</v>
          </cell>
          <cell r="BO382">
            <v>0</v>
          </cell>
          <cell r="BP382">
            <v>0</v>
          </cell>
          <cell r="BQ382">
            <v>0</v>
          </cell>
          <cell r="BR382">
            <v>0</v>
          </cell>
          <cell r="BS382">
            <v>0</v>
          </cell>
          <cell r="BT382">
            <v>0</v>
          </cell>
          <cell r="BU382">
            <v>0</v>
          </cell>
        </row>
        <row r="383">
          <cell r="F383" t="str">
            <v>R7.17</v>
          </cell>
          <cell r="H383">
            <v>0</v>
          </cell>
          <cell r="I383" t="str">
            <v>R7.17</v>
          </cell>
          <cell r="K383">
            <v>0</v>
          </cell>
          <cell r="L383">
            <v>0</v>
          </cell>
          <cell r="U383">
            <v>0</v>
          </cell>
          <cell r="V383" t="str">
            <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U383">
            <v>0</v>
          </cell>
        </row>
        <row r="384">
          <cell r="F384">
            <v>6.1699999999999964</v>
          </cell>
          <cell r="H384">
            <v>0</v>
          </cell>
          <cell r="I384">
            <v>6.1699999999999964</v>
          </cell>
          <cell r="K384">
            <v>0</v>
          </cell>
          <cell r="L384">
            <v>0</v>
          </cell>
          <cell r="U384" t="str">
            <v>What is the method by which someone becomes a member of the village council or becomes a leader of the village?</v>
          </cell>
          <cell r="V384" t="str">
            <v/>
          </cell>
          <cell r="W384" t="str">
            <v>Position is Inherited From Father or Family</v>
          </cell>
          <cell r="X384" t="str">
            <v>Select by:</v>
          </cell>
          <cell r="Y384" t="str">
            <v>Powerful People in Village</v>
          </cell>
          <cell r="Z384" t="str">
            <v>White Beards / Tribal Elders</v>
          </cell>
          <cell r="AA384" t="str">
            <v>Village Council</v>
          </cell>
          <cell r="AB384" t="str">
            <v>District Administrator</v>
          </cell>
          <cell r="AC384" t="str">
            <v>Provincial Governor</v>
          </cell>
          <cell r="AD384" t="str">
            <v>Central Government</v>
          </cell>
          <cell r="AE384" t="str">
            <v>NGO</v>
          </cell>
          <cell r="AF384" t="str">
            <v>Other Powerful People</v>
          </cell>
          <cell r="AG384" t="str">
            <v>Secret Ballot Election Open to All Villagers</v>
          </cell>
          <cell r="AH384" t="str">
            <v>Secret Ballot Election Open to Village Men</v>
          </cell>
          <cell r="AI384" t="str">
            <v>Secret Ballot Election Open to Village Women</v>
          </cell>
          <cell r="AJ384" t="str">
            <v>Meeting of All Villagers</v>
          </cell>
          <cell r="AK384" t="str">
            <v>Meeting of Village Men</v>
          </cell>
          <cell r="AL384" t="str">
            <v>Meeting of Village Women</v>
          </cell>
          <cell r="AM384" t="str">
            <v>Other:</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cell r="BB384">
            <v>0</v>
          </cell>
          <cell r="BC384">
            <v>0</v>
          </cell>
          <cell r="BD384">
            <v>0</v>
          </cell>
          <cell r="BE384">
            <v>0</v>
          </cell>
          <cell r="BF384">
            <v>0</v>
          </cell>
          <cell r="BG384">
            <v>0</v>
          </cell>
          <cell r="BH384">
            <v>0</v>
          </cell>
          <cell r="BI384">
            <v>0</v>
          </cell>
          <cell r="BJ384">
            <v>0</v>
          </cell>
          <cell r="BK384">
            <v>0</v>
          </cell>
          <cell r="BL384">
            <v>0</v>
          </cell>
          <cell r="BM384">
            <v>0</v>
          </cell>
          <cell r="BN384">
            <v>0</v>
          </cell>
          <cell r="BO384">
            <v>0</v>
          </cell>
          <cell r="BP384">
            <v>0</v>
          </cell>
          <cell r="BQ384">
            <v>0</v>
          </cell>
          <cell r="BR384">
            <v>0</v>
          </cell>
          <cell r="BS384">
            <v>0</v>
          </cell>
          <cell r="BT384">
            <v>0</v>
          </cell>
          <cell r="BU384">
            <v>17</v>
          </cell>
        </row>
        <row r="385">
          <cell r="F385" t="str">
            <v/>
          </cell>
          <cell r="H385">
            <v>0</v>
          </cell>
          <cell r="I385" t="str">
            <v/>
          </cell>
          <cell r="K385">
            <v>0</v>
          </cell>
          <cell r="L385">
            <v>0</v>
          </cell>
          <cell r="U385">
            <v>0</v>
          </cell>
          <cell r="V385" t="str">
            <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U385">
            <v>0</v>
          </cell>
        </row>
        <row r="386">
          <cell r="F386" t="str">
            <v>R6.19</v>
          </cell>
          <cell r="H386">
            <v>0</v>
          </cell>
          <cell r="I386" t="str">
            <v>R6.19</v>
          </cell>
          <cell r="K386">
            <v>0</v>
          </cell>
          <cell r="L386">
            <v>0</v>
          </cell>
          <cell r="U386">
            <v>0</v>
          </cell>
          <cell r="V386" t="str">
            <v/>
          </cell>
          <cell r="W386">
            <v>0</v>
          </cell>
          <cell r="X386">
            <v>0</v>
          </cell>
          <cell r="Y386">
            <v>0</v>
          </cell>
          <cell r="Z386">
            <v>0</v>
          </cell>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0</v>
          </cell>
          <cell r="BB386">
            <v>0</v>
          </cell>
          <cell r="BC386">
            <v>0</v>
          </cell>
          <cell r="BD386">
            <v>0</v>
          </cell>
          <cell r="BE386">
            <v>0</v>
          </cell>
          <cell r="BF386">
            <v>0</v>
          </cell>
          <cell r="BG386">
            <v>0</v>
          </cell>
          <cell r="BH386">
            <v>0</v>
          </cell>
          <cell r="BI386">
            <v>0</v>
          </cell>
          <cell r="BJ386">
            <v>0</v>
          </cell>
          <cell r="BK386">
            <v>0</v>
          </cell>
          <cell r="BL386">
            <v>0</v>
          </cell>
          <cell r="BM386">
            <v>0</v>
          </cell>
          <cell r="BN386">
            <v>0</v>
          </cell>
          <cell r="BO386">
            <v>0</v>
          </cell>
          <cell r="BP386">
            <v>0</v>
          </cell>
          <cell r="BQ386">
            <v>0</v>
          </cell>
          <cell r="BR386">
            <v>0</v>
          </cell>
          <cell r="BS386">
            <v>0</v>
          </cell>
          <cell r="BT386">
            <v>0</v>
          </cell>
          <cell r="BU386">
            <v>0</v>
          </cell>
        </row>
        <row r="387">
          <cell r="F387" t="str">
            <v>R6.2</v>
          </cell>
          <cell r="H387">
            <v>0</v>
          </cell>
          <cell r="I387" t="str">
            <v>R6.2</v>
          </cell>
          <cell r="K387">
            <v>0</v>
          </cell>
          <cell r="L387">
            <v>0</v>
          </cell>
          <cell r="U387">
            <v>0</v>
          </cell>
          <cell r="V387" t="str">
            <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cell r="BB387">
            <v>0</v>
          </cell>
          <cell r="BC387">
            <v>0</v>
          </cell>
          <cell r="BD387">
            <v>0</v>
          </cell>
          <cell r="BE387">
            <v>0</v>
          </cell>
          <cell r="BF387">
            <v>0</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U387">
            <v>0</v>
          </cell>
        </row>
        <row r="388">
          <cell r="F388" t="str">
            <v/>
          </cell>
          <cell r="H388">
            <v>0</v>
          </cell>
          <cell r="I388" t="str">
            <v/>
          </cell>
          <cell r="K388">
            <v>0</v>
          </cell>
          <cell r="L388">
            <v>0</v>
          </cell>
          <cell r="U388">
            <v>0</v>
          </cell>
          <cell r="V388" t="str">
            <v/>
          </cell>
          <cell r="W388">
            <v>0</v>
          </cell>
          <cell r="X388">
            <v>0</v>
          </cell>
          <cell r="Y388">
            <v>0</v>
          </cell>
          <cell r="Z388">
            <v>0</v>
          </cell>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0</v>
          </cell>
          <cell r="BB388">
            <v>0</v>
          </cell>
          <cell r="BC388">
            <v>0</v>
          </cell>
          <cell r="BD388">
            <v>0</v>
          </cell>
          <cell r="BE388">
            <v>0</v>
          </cell>
          <cell r="BF388">
            <v>0</v>
          </cell>
          <cell r="BG388">
            <v>0</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U388">
            <v>0</v>
          </cell>
        </row>
        <row r="389">
          <cell r="F389" t="str">
            <v/>
          </cell>
          <cell r="H389">
            <v>0</v>
          </cell>
          <cell r="I389" t="str">
            <v/>
          </cell>
          <cell r="K389">
            <v>0</v>
          </cell>
          <cell r="L389">
            <v>0</v>
          </cell>
          <cell r="U389">
            <v>0</v>
          </cell>
          <cell r="V389" t="str">
            <v/>
          </cell>
          <cell r="W389">
            <v>0</v>
          </cell>
          <cell r="X389">
            <v>0</v>
          </cell>
          <cell r="Y389">
            <v>0</v>
          </cell>
          <cell r="Z389">
            <v>0</v>
          </cell>
          <cell r="AA389">
            <v>0</v>
          </cell>
          <cell r="AB389">
            <v>0</v>
          </cell>
          <cell r="AC389">
            <v>0</v>
          </cell>
          <cell r="AD389">
            <v>0</v>
          </cell>
          <cell r="AE389">
            <v>0</v>
          </cell>
          <cell r="AF389">
            <v>0</v>
          </cell>
          <cell r="AG389">
            <v>0</v>
          </cell>
          <cell r="AH389">
            <v>0</v>
          </cell>
          <cell r="AI389">
            <v>0</v>
          </cell>
          <cell r="AJ389">
            <v>0</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0</v>
          </cell>
          <cell r="BA389">
            <v>0</v>
          </cell>
          <cell r="BB389">
            <v>0</v>
          </cell>
          <cell r="BC389">
            <v>0</v>
          </cell>
          <cell r="BD389">
            <v>0</v>
          </cell>
          <cell r="BE389">
            <v>0</v>
          </cell>
          <cell r="BF389">
            <v>0</v>
          </cell>
          <cell r="BG389">
            <v>0</v>
          </cell>
          <cell r="BH389">
            <v>0</v>
          </cell>
          <cell r="BI389">
            <v>0</v>
          </cell>
          <cell r="BJ389">
            <v>0</v>
          </cell>
          <cell r="BK389">
            <v>0</v>
          </cell>
          <cell r="BL389">
            <v>0</v>
          </cell>
          <cell r="BM389">
            <v>0</v>
          </cell>
          <cell r="BN389">
            <v>0</v>
          </cell>
          <cell r="BO389">
            <v>0</v>
          </cell>
          <cell r="BP389">
            <v>0</v>
          </cell>
          <cell r="BQ389">
            <v>0</v>
          </cell>
          <cell r="BR389">
            <v>0</v>
          </cell>
          <cell r="BS389">
            <v>0</v>
          </cell>
          <cell r="BT389">
            <v>0</v>
          </cell>
          <cell r="BU389">
            <v>0</v>
          </cell>
        </row>
        <row r="390">
          <cell r="F390" t="str">
            <v/>
          </cell>
          <cell r="H390">
            <v>0</v>
          </cell>
          <cell r="I390" t="str">
            <v/>
          </cell>
          <cell r="K390">
            <v>0</v>
          </cell>
          <cell r="L390">
            <v>0</v>
          </cell>
          <cell r="U390">
            <v>0</v>
          </cell>
          <cell r="V390" t="str">
            <v/>
          </cell>
          <cell r="W390">
            <v>0</v>
          </cell>
          <cell r="X390">
            <v>0</v>
          </cell>
          <cell r="Y390">
            <v>0</v>
          </cell>
          <cell r="Z390">
            <v>0</v>
          </cell>
          <cell r="AA390">
            <v>0</v>
          </cell>
          <cell r="AB390">
            <v>0</v>
          </cell>
          <cell r="AC390">
            <v>0</v>
          </cell>
          <cell r="AD390">
            <v>0</v>
          </cell>
          <cell r="AE390">
            <v>0</v>
          </cell>
          <cell r="AF390">
            <v>0</v>
          </cell>
          <cell r="AG390">
            <v>0</v>
          </cell>
          <cell r="AH390">
            <v>0</v>
          </cell>
          <cell r="AI390">
            <v>0</v>
          </cell>
          <cell r="AJ390">
            <v>0</v>
          </cell>
          <cell r="AK390">
            <v>0</v>
          </cell>
          <cell r="AL390">
            <v>0</v>
          </cell>
          <cell r="AM390">
            <v>0</v>
          </cell>
          <cell r="AN390">
            <v>0</v>
          </cell>
          <cell r="AO390">
            <v>0</v>
          </cell>
          <cell r="AP390">
            <v>0</v>
          </cell>
          <cell r="AQ390">
            <v>0</v>
          </cell>
          <cell r="AR390">
            <v>0</v>
          </cell>
          <cell r="AS390">
            <v>0</v>
          </cell>
          <cell r="AT390">
            <v>0</v>
          </cell>
          <cell r="AU390">
            <v>0</v>
          </cell>
          <cell r="AV390">
            <v>0</v>
          </cell>
          <cell r="AW390">
            <v>0</v>
          </cell>
          <cell r="AX390">
            <v>0</v>
          </cell>
          <cell r="AY390">
            <v>0</v>
          </cell>
          <cell r="AZ390">
            <v>0</v>
          </cell>
          <cell r="BA390">
            <v>0</v>
          </cell>
          <cell r="BB390">
            <v>0</v>
          </cell>
          <cell r="BC390">
            <v>0</v>
          </cell>
          <cell r="BD390">
            <v>0</v>
          </cell>
          <cell r="BE390">
            <v>0</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U390">
            <v>0</v>
          </cell>
        </row>
        <row r="391">
          <cell r="F391" t="str">
            <v/>
          </cell>
          <cell r="H391">
            <v>0</v>
          </cell>
          <cell r="I391" t="str">
            <v/>
          </cell>
          <cell r="K391">
            <v>0</v>
          </cell>
          <cell r="L391">
            <v>0</v>
          </cell>
          <cell r="U391">
            <v>0</v>
          </cell>
          <cell r="V391" t="str">
            <v/>
          </cell>
          <cell r="W391">
            <v>0</v>
          </cell>
          <cell r="X391">
            <v>0</v>
          </cell>
          <cell r="Y391">
            <v>0</v>
          </cell>
          <cell r="Z391">
            <v>0</v>
          </cell>
          <cell r="AA391">
            <v>0</v>
          </cell>
          <cell r="AB391">
            <v>0</v>
          </cell>
          <cell r="AC391">
            <v>0</v>
          </cell>
          <cell r="AD391">
            <v>0</v>
          </cell>
          <cell r="AE391">
            <v>0</v>
          </cell>
          <cell r="AF391">
            <v>0</v>
          </cell>
          <cell r="AG391">
            <v>0</v>
          </cell>
          <cell r="AH391">
            <v>0</v>
          </cell>
          <cell r="AI391">
            <v>0</v>
          </cell>
          <cell r="AJ391">
            <v>0</v>
          </cell>
          <cell r="AK391">
            <v>0</v>
          </cell>
          <cell r="AL391">
            <v>0</v>
          </cell>
          <cell r="AM391">
            <v>0</v>
          </cell>
          <cell r="AN391">
            <v>0</v>
          </cell>
          <cell r="AO391">
            <v>0</v>
          </cell>
          <cell r="AP391">
            <v>0</v>
          </cell>
          <cell r="AQ391">
            <v>0</v>
          </cell>
          <cell r="AR391">
            <v>0</v>
          </cell>
          <cell r="AS391">
            <v>0</v>
          </cell>
          <cell r="AT391">
            <v>0</v>
          </cell>
          <cell r="AU391">
            <v>0</v>
          </cell>
          <cell r="AV391">
            <v>0</v>
          </cell>
          <cell r="AW391">
            <v>0</v>
          </cell>
          <cell r="AX391">
            <v>0</v>
          </cell>
          <cell r="AY391">
            <v>0</v>
          </cell>
          <cell r="AZ391">
            <v>0</v>
          </cell>
          <cell r="BA391">
            <v>0</v>
          </cell>
          <cell r="BB391">
            <v>0</v>
          </cell>
          <cell r="BC391">
            <v>0</v>
          </cell>
          <cell r="BD391">
            <v>0</v>
          </cell>
          <cell r="BE391">
            <v>0</v>
          </cell>
          <cell r="BF391">
            <v>0</v>
          </cell>
          <cell r="BG391">
            <v>0</v>
          </cell>
          <cell r="BH391">
            <v>0</v>
          </cell>
          <cell r="BI391">
            <v>0</v>
          </cell>
          <cell r="BJ391">
            <v>0</v>
          </cell>
          <cell r="BK391">
            <v>0</v>
          </cell>
          <cell r="BL391">
            <v>0</v>
          </cell>
          <cell r="BM391">
            <v>0</v>
          </cell>
          <cell r="BN391">
            <v>0</v>
          </cell>
          <cell r="BO391">
            <v>0</v>
          </cell>
          <cell r="BP391">
            <v>0</v>
          </cell>
          <cell r="BQ391">
            <v>0</v>
          </cell>
          <cell r="BR391">
            <v>0</v>
          </cell>
          <cell r="BS391">
            <v>0</v>
          </cell>
          <cell r="BT391">
            <v>0</v>
          </cell>
          <cell r="BU391">
            <v>0</v>
          </cell>
        </row>
        <row r="392">
          <cell r="F392" t="str">
            <v>R7.12</v>
          </cell>
          <cell r="H392">
            <v>0</v>
          </cell>
          <cell r="I392" t="str">
            <v>R7.12</v>
          </cell>
          <cell r="K392">
            <v>0</v>
          </cell>
          <cell r="L392">
            <v>0</v>
          </cell>
          <cell r="U392">
            <v>0</v>
          </cell>
          <cell r="V392" t="str">
            <v/>
          </cell>
          <cell r="W392" t="str">
            <v>نقد [&gt;&gt;4.13]</v>
          </cell>
          <cell r="X392" t="str">
            <v xml:space="preserve">جنس </v>
          </cell>
          <cell r="Y392" t="str">
            <v>به شکل کار بدون مزد [&gt;&gt;4.12]</v>
          </cell>
          <cell r="Z392">
            <v>0</v>
          </cell>
          <cell r="AA392">
            <v>0</v>
          </cell>
          <cell r="AB392">
            <v>0</v>
          </cell>
          <cell r="AC392">
            <v>0</v>
          </cell>
          <cell r="AD392">
            <v>0</v>
          </cell>
          <cell r="AE392">
            <v>0</v>
          </cell>
          <cell r="AF392">
            <v>0</v>
          </cell>
          <cell r="AG392">
            <v>0</v>
          </cell>
          <cell r="AH392">
            <v>0</v>
          </cell>
          <cell r="AI392">
            <v>0</v>
          </cell>
          <cell r="AJ392">
            <v>0</v>
          </cell>
          <cell r="AK392">
            <v>0</v>
          </cell>
          <cell r="AL392">
            <v>0</v>
          </cell>
          <cell r="AM392">
            <v>0</v>
          </cell>
          <cell r="AN392">
            <v>0</v>
          </cell>
          <cell r="AO392">
            <v>0</v>
          </cell>
          <cell r="AP392">
            <v>0</v>
          </cell>
          <cell r="AQ392">
            <v>0</v>
          </cell>
          <cell r="AR392">
            <v>0</v>
          </cell>
          <cell r="AS392">
            <v>0</v>
          </cell>
          <cell r="AT392">
            <v>0</v>
          </cell>
          <cell r="AU392">
            <v>0</v>
          </cell>
          <cell r="AV392">
            <v>0</v>
          </cell>
          <cell r="AW392">
            <v>0</v>
          </cell>
          <cell r="AX392">
            <v>0</v>
          </cell>
          <cell r="AY392">
            <v>0</v>
          </cell>
          <cell r="AZ392">
            <v>0</v>
          </cell>
          <cell r="BA392">
            <v>0</v>
          </cell>
          <cell r="BB392">
            <v>0</v>
          </cell>
          <cell r="BC392">
            <v>0</v>
          </cell>
          <cell r="BD392">
            <v>0</v>
          </cell>
          <cell r="BE392">
            <v>0</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U392">
            <v>0</v>
          </cell>
        </row>
        <row r="393">
          <cell r="F393" t="str">
            <v>R7.13</v>
          </cell>
          <cell r="H393">
            <v>0</v>
          </cell>
          <cell r="I393" t="str">
            <v>R7.13</v>
          </cell>
          <cell r="K393">
            <v>0</v>
          </cell>
          <cell r="L393">
            <v>0</v>
          </cell>
          <cell r="U393">
            <v>0</v>
          </cell>
          <cell r="V393" t="str">
            <v/>
          </cell>
          <cell r="W393" t="str">
            <v>زمین</v>
          </cell>
          <cell r="X393" t="str">
            <v>مالداری و مواشی</v>
          </cell>
          <cell r="Y393" t="str">
            <v>تولیدات</v>
          </cell>
          <cell r="Z393" t="str">
            <v>تخم بذری</v>
          </cell>
          <cell r="AA393" t="str">
            <v>سامان آلات زراعتی</v>
          </cell>
          <cell r="AB393">
            <v>0</v>
          </cell>
          <cell r="AC393">
            <v>0</v>
          </cell>
          <cell r="AD393">
            <v>0</v>
          </cell>
          <cell r="AE393">
            <v>0</v>
          </cell>
          <cell r="AF393">
            <v>0</v>
          </cell>
          <cell r="AG393">
            <v>0</v>
          </cell>
          <cell r="AH393">
            <v>0</v>
          </cell>
          <cell r="AI393">
            <v>0</v>
          </cell>
          <cell r="AJ393">
            <v>0</v>
          </cell>
          <cell r="AK393">
            <v>0</v>
          </cell>
          <cell r="AL393">
            <v>0</v>
          </cell>
          <cell r="AM393">
            <v>0</v>
          </cell>
          <cell r="AN393">
            <v>0</v>
          </cell>
          <cell r="AO393">
            <v>0</v>
          </cell>
          <cell r="AP393">
            <v>0</v>
          </cell>
          <cell r="AQ393">
            <v>0</v>
          </cell>
          <cell r="AR393">
            <v>0</v>
          </cell>
          <cell r="AS393">
            <v>0</v>
          </cell>
          <cell r="AT393">
            <v>0</v>
          </cell>
          <cell r="AU393">
            <v>0</v>
          </cell>
          <cell r="AV393">
            <v>0</v>
          </cell>
          <cell r="AW393">
            <v>0</v>
          </cell>
          <cell r="AX393">
            <v>0</v>
          </cell>
          <cell r="AY393">
            <v>0</v>
          </cell>
          <cell r="AZ393">
            <v>0</v>
          </cell>
          <cell r="BA393">
            <v>0</v>
          </cell>
          <cell r="BB393">
            <v>0</v>
          </cell>
          <cell r="BC393">
            <v>0</v>
          </cell>
          <cell r="BD393">
            <v>0</v>
          </cell>
          <cell r="BE393">
            <v>0</v>
          </cell>
          <cell r="BF393">
            <v>0</v>
          </cell>
          <cell r="BG393">
            <v>0</v>
          </cell>
          <cell r="BH393">
            <v>0</v>
          </cell>
          <cell r="BI393">
            <v>0</v>
          </cell>
          <cell r="BJ393">
            <v>0</v>
          </cell>
          <cell r="BK393">
            <v>0</v>
          </cell>
          <cell r="BL393">
            <v>0</v>
          </cell>
          <cell r="BM393">
            <v>0</v>
          </cell>
          <cell r="BN393">
            <v>0</v>
          </cell>
          <cell r="BO393">
            <v>0</v>
          </cell>
          <cell r="BP393">
            <v>0</v>
          </cell>
          <cell r="BQ393">
            <v>0</v>
          </cell>
          <cell r="BR393">
            <v>0</v>
          </cell>
          <cell r="BS393">
            <v>0</v>
          </cell>
          <cell r="BT393">
            <v>0</v>
          </cell>
          <cell r="BU393">
            <v>0</v>
          </cell>
        </row>
        <row r="394">
          <cell r="F394" t="str">
            <v>R7.19</v>
          </cell>
          <cell r="H394">
            <v>0</v>
          </cell>
          <cell r="I394" t="str">
            <v>R7.19</v>
          </cell>
          <cell r="K394">
            <v>0</v>
          </cell>
          <cell r="L394">
            <v>0</v>
          </cell>
          <cell r="U394">
            <v>0</v>
          </cell>
          <cell r="V394" t="str">
            <v/>
          </cell>
          <cell r="W394">
            <v>0</v>
          </cell>
          <cell r="X394">
            <v>0</v>
          </cell>
          <cell r="Y394">
            <v>0</v>
          </cell>
          <cell r="Z394">
            <v>0</v>
          </cell>
          <cell r="AA394">
            <v>0</v>
          </cell>
          <cell r="AB394">
            <v>0</v>
          </cell>
          <cell r="AC394">
            <v>0</v>
          </cell>
          <cell r="AD394">
            <v>0</v>
          </cell>
          <cell r="AE394">
            <v>0</v>
          </cell>
          <cell r="AF394">
            <v>0</v>
          </cell>
          <cell r="AG394">
            <v>0</v>
          </cell>
          <cell r="AH394">
            <v>0</v>
          </cell>
          <cell r="AI394">
            <v>0</v>
          </cell>
          <cell r="AJ394">
            <v>0</v>
          </cell>
          <cell r="AK394">
            <v>0</v>
          </cell>
          <cell r="AL394">
            <v>0</v>
          </cell>
          <cell r="AM394">
            <v>0</v>
          </cell>
          <cell r="AN394">
            <v>0</v>
          </cell>
          <cell r="AO394">
            <v>0</v>
          </cell>
          <cell r="AP394">
            <v>0</v>
          </cell>
          <cell r="AQ394">
            <v>0</v>
          </cell>
          <cell r="AR394">
            <v>0</v>
          </cell>
          <cell r="AS394">
            <v>0</v>
          </cell>
          <cell r="AT394">
            <v>0</v>
          </cell>
          <cell r="AU394">
            <v>0</v>
          </cell>
          <cell r="AV394">
            <v>0</v>
          </cell>
          <cell r="AW394">
            <v>0</v>
          </cell>
          <cell r="AX394">
            <v>0</v>
          </cell>
          <cell r="AY394">
            <v>0</v>
          </cell>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U394">
            <v>0</v>
          </cell>
        </row>
        <row r="395">
          <cell r="F395" t="str">
            <v>R7.18</v>
          </cell>
          <cell r="H395">
            <v>0</v>
          </cell>
          <cell r="I395" t="str">
            <v>R7.18</v>
          </cell>
          <cell r="K395">
            <v>0</v>
          </cell>
          <cell r="L395">
            <v>0</v>
          </cell>
          <cell r="U395">
            <v>0</v>
          </cell>
          <cell r="V395" t="str">
            <v/>
          </cell>
          <cell r="W395">
            <v>0</v>
          </cell>
          <cell r="X395">
            <v>0</v>
          </cell>
          <cell r="Y395">
            <v>0</v>
          </cell>
          <cell r="Z395">
            <v>0</v>
          </cell>
          <cell r="AA395">
            <v>0</v>
          </cell>
          <cell r="AB395">
            <v>0</v>
          </cell>
          <cell r="AC395">
            <v>0</v>
          </cell>
          <cell r="AD395">
            <v>0</v>
          </cell>
          <cell r="AE395">
            <v>0</v>
          </cell>
          <cell r="AF395">
            <v>0</v>
          </cell>
          <cell r="AG395">
            <v>0</v>
          </cell>
          <cell r="AH395">
            <v>0</v>
          </cell>
          <cell r="AI395">
            <v>0</v>
          </cell>
          <cell r="AJ395">
            <v>0</v>
          </cell>
          <cell r="AK395">
            <v>0</v>
          </cell>
          <cell r="AL395">
            <v>0</v>
          </cell>
          <cell r="AM395">
            <v>0</v>
          </cell>
          <cell r="AN395">
            <v>0</v>
          </cell>
          <cell r="AO395">
            <v>0</v>
          </cell>
          <cell r="AP395">
            <v>0</v>
          </cell>
          <cell r="AQ395">
            <v>0</v>
          </cell>
          <cell r="AR395">
            <v>0</v>
          </cell>
          <cell r="AS395">
            <v>0</v>
          </cell>
          <cell r="AT395">
            <v>0</v>
          </cell>
          <cell r="AU395">
            <v>0</v>
          </cell>
          <cell r="AV395">
            <v>0</v>
          </cell>
          <cell r="AW395">
            <v>0</v>
          </cell>
          <cell r="AX395">
            <v>0</v>
          </cell>
          <cell r="AY395">
            <v>0</v>
          </cell>
          <cell r="AZ395">
            <v>0</v>
          </cell>
          <cell r="BA395">
            <v>0</v>
          </cell>
          <cell r="BB395">
            <v>0</v>
          </cell>
          <cell r="BC395">
            <v>0</v>
          </cell>
          <cell r="BD395">
            <v>0</v>
          </cell>
          <cell r="BE395">
            <v>0</v>
          </cell>
          <cell r="BF395">
            <v>0</v>
          </cell>
          <cell r="BG395">
            <v>0</v>
          </cell>
          <cell r="BH395">
            <v>0</v>
          </cell>
          <cell r="BI395">
            <v>0</v>
          </cell>
          <cell r="BJ395">
            <v>0</v>
          </cell>
          <cell r="BK395">
            <v>0</v>
          </cell>
          <cell r="BL395">
            <v>0</v>
          </cell>
          <cell r="BM395">
            <v>0</v>
          </cell>
          <cell r="BN395">
            <v>0</v>
          </cell>
          <cell r="BO395">
            <v>0</v>
          </cell>
          <cell r="BP395">
            <v>0</v>
          </cell>
          <cell r="BQ395">
            <v>0</v>
          </cell>
          <cell r="BR395">
            <v>0</v>
          </cell>
          <cell r="BS395">
            <v>0</v>
          </cell>
          <cell r="BT395">
            <v>0</v>
          </cell>
          <cell r="BU395">
            <v>0</v>
          </cell>
        </row>
        <row r="396">
          <cell r="F396">
            <v>7.14</v>
          </cell>
          <cell r="H396">
            <v>0</v>
          </cell>
          <cell r="I396">
            <v>7.14</v>
          </cell>
          <cell r="K396">
            <v>0</v>
          </cell>
          <cell r="L396">
            <v>0</v>
          </cell>
          <cell r="U396" t="str">
            <v>In your opinion, was the contribution used in a way which benefited all of the people in the village, some of the people in the village, or just the person or people who collected the contribution?</v>
          </cell>
          <cell r="V396" t="str">
            <v/>
          </cell>
          <cell r="W396" t="str">
            <v>Contribution Benefitted All of the Village</v>
          </cell>
          <cell r="X396" t="str">
            <v>Contribution Benefitted Some of the Village</v>
          </cell>
          <cell r="Y396" t="str">
            <v>Contribution Benefitted Only Those Who Collected Contribution</v>
          </cell>
          <cell r="Z396">
            <v>0</v>
          </cell>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cell r="AS396">
            <v>0</v>
          </cell>
          <cell r="AT396">
            <v>0</v>
          </cell>
          <cell r="AU396">
            <v>0</v>
          </cell>
          <cell r="AV396">
            <v>0</v>
          </cell>
          <cell r="AW396">
            <v>0</v>
          </cell>
          <cell r="AX396">
            <v>0</v>
          </cell>
          <cell r="AY396">
            <v>0</v>
          </cell>
          <cell r="AZ396">
            <v>0</v>
          </cell>
          <cell r="BA396">
            <v>0</v>
          </cell>
          <cell r="BB396">
            <v>0</v>
          </cell>
          <cell r="BC396">
            <v>0</v>
          </cell>
          <cell r="BD396">
            <v>0</v>
          </cell>
          <cell r="BE396">
            <v>0</v>
          </cell>
          <cell r="BF396">
            <v>0</v>
          </cell>
          <cell r="BG396">
            <v>0</v>
          </cell>
          <cell r="BH396">
            <v>0</v>
          </cell>
          <cell r="BI396">
            <v>0</v>
          </cell>
          <cell r="BJ396">
            <v>0</v>
          </cell>
          <cell r="BK396">
            <v>0</v>
          </cell>
          <cell r="BL396">
            <v>0</v>
          </cell>
          <cell r="BM396">
            <v>0</v>
          </cell>
          <cell r="BN396">
            <v>0</v>
          </cell>
          <cell r="BO396">
            <v>0</v>
          </cell>
          <cell r="BP396">
            <v>0</v>
          </cell>
          <cell r="BQ396">
            <v>0</v>
          </cell>
          <cell r="BR396">
            <v>0</v>
          </cell>
          <cell r="BS396">
            <v>0</v>
          </cell>
          <cell r="BT396">
            <v>0</v>
          </cell>
          <cell r="BU396">
            <v>3</v>
          </cell>
        </row>
        <row r="397">
          <cell r="F397" t="str">
            <v>R7.19</v>
          </cell>
          <cell r="H397">
            <v>0</v>
          </cell>
          <cell r="I397" t="str">
            <v>R7.19</v>
          </cell>
          <cell r="K397">
            <v>0</v>
          </cell>
          <cell r="L397">
            <v>0</v>
          </cell>
          <cell r="U397">
            <v>0</v>
          </cell>
          <cell r="V397" t="str">
            <v/>
          </cell>
          <cell r="W397">
            <v>0</v>
          </cell>
          <cell r="X397">
            <v>0</v>
          </cell>
          <cell r="Y397">
            <v>0</v>
          </cell>
          <cell r="Z397">
            <v>0</v>
          </cell>
          <cell r="AA397">
            <v>0</v>
          </cell>
          <cell r="AB397">
            <v>0</v>
          </cell>
          <cell r="AC397">
            <v>0</v>
          </cell>
          <cell r="AD397">
            <v>0</v>
          </cell>
          <cell r="AE397">
            <v>0</v>
          </cell>
          <cell r="AF397">
            <v>0</v>
          </cell>
          <cell r="AG397">
            <v>0</v>
          </cell>
          <cell r="AH397">
            <v>0</v>
          </cell>
          <cell r="AI397">
            <v>0</v>
          </cell>
          <cell r="AJ397">
            <v>0</v>
          </cell>
          <cell r="AK397">
            <v>0</v>
          </cell>
          <cell r="AL397">
            <v>0</v>
          </cell>
          <cell r="AM397">
            <v>0</v>
          </cell>
          <cell r="AN397">
            <v>0</v>
          </cell>
          <cell r="AO397">
            <v>0</v>
          </cell>
          <cell r="AP397">
            <v>0</v>
          </cell>
          <cell r="AQ397">
            <v>0</v>
          </cell>
          <cell r="AR397">
            <v>0</v>
          </cell>
          <cell r="AS397">
            <v>0</v>
          </cell>
          <cell r="AT397">
            <v>0</v>
          </cell>
          <cell r="AU397">
            <v>0</v>
          </cell>
          <cell r="AV397">
            <v>0</v>
          </cell>
          <cell r="AW397">
            <v>0</v>
          </cell>
          <cell r="AX397">
            <v>0</v>
          </cell>
          <cell r="AY397">
            <v>0</v>
          </cell>
          <cell r="AZ397">
            <v>0</v>
          </cell>
          <cell r="BA397">
            <v>0</v>
          </cell>
          <cell r="BB397">
            <v>0</v>
          </cell>
          <cell r="BC397">
            <v>0</v>
          </cell>
          <cell r="BD397">
            <v>0</v>
          </cell>
          <cell r="BE397">
            <v>0</v>
          </cell>
          <cell r="BF397">
            <v>0</v>
          </cell>
          <cell r="BG397">
            <v>0</v>
          </cell>
          <cell r="BH397">
            <v>0</v>
          </cell>
          <cell r="BI397">
            <v>0</v>
          </cell>
          <cell r="BJ397">
            <v>0</v>
          </cell>
          <cell r="BK397">
            <v>0</v>
          </cell>
          <cell r="BL397">
            <v>0</v>
          </cell>
          <cell r="BM397">
            <v>0</v>
          </cell>
          <cell r="BN397">
            <v>0</v>
          </cell>
          <cell r="BO397">
            <v>0</v>
          </cell>
          <cell r="BP397">
            <v>0</v>
          </cell>
          <cell r="BQ397">
            <v>0</v>
          </cell>
          <cell r="BR397">
            <v>0</v>
          </cell>
          <cell r="BS397">
            <v>0</v>
          </cell>
          <cell r="BT397">
            <v>0</v>
          </cell>
          <cell r="BU397">
            <v>0</v>
          </cell>
        </row>
        <row r="398">
          <cell r="F398" t="str">
            <v>R7.25</v>
          </cell>
          <cell r="H398">
            <v>0</v>
          </cell>
          <cell r="I398" t="str">
            <v>R7.25</v>
          </cell>
          <cell r="K398">
            <v>0</v>
          </cell>
          <cell r="L398">
            <v>0</v>
          </cell>
          <cell r="U398">
            <v>0</v>
          </cell>
          <cell r="V398" t="str">
            <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cell r="BB398">
            <v>0</v>
          </cell>
          <cell r="BC398">
            <v>0</v>
          </cell>
          <cell r="BD398">
            <v>0</v>
          </cell>
          <cell r="BE398">
            <v>0</v>
          </cell>
          <cell r="BF398">
            <v>0</v>
          </cell>
          <cell r="BG398">
            <v>0</v>
          </cell>
          <cell r="BH398">
            <v>0</v>
          </cell>
          <cell r="BI398">
            <v>0</v>
          </cell>
          <cell r="BJ398">
            <v>0</v>
          </cell>
          <cell r="BK398">
            <v>0</v>
          </cell>
          <cell r="BL398">
            <v>0</v>
          </cell>
          <cell r="BM398">
            <v>0</v>
          </cell>
          <cell r="BN398">
            <v>0</v>
          </cell>
          <cell r="BO398">
            <v>0</v>
          </cell>
          <cell r="BP398">
            <v>0</v>
          </cell>
          <cell r="BQ398">
            <v>0</v>
          </cell>
          <cell r="BR398">
            <v>0</v>
          </cell>
          <cell r="BS398">
            <v>0</v>
          </cell>
          <cell r="BT398">
            <v>0</v>
          </cell>
          <cell r="BU398">
            <v>0</v>
          </cell>
        </row>
        <row r="399">
          <cell r="F399">
            <v>7.25</v>
          </cell>
          <cell r="H399">
            <v>0</v>
          </cell>
          <cell r="I399">
            <v>7.25</v>
          </cell>
          <cell r="K399">
            <v>0</v>
          </cell>
          <cell r="L399">
            <v>0</v>
          </cell>
          <cell r="U399" t="str">
            <v>Are there any vocational training or literacy courses currently being taught in the village?</v>
          </cell>
          <cell r="V399" t="str">
            <v/>
          </cell>
          <cell r="W399" t="str">
            <v>No</v>
          </cell>
          <cell r="X399" t="str">
            <v>Yes</v>
          </cell>
          <cell r="Y399">
            <v>0</v>
          </cell>
          <cell r="Z399">
            <v>0</v>
          </cell>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cell r="BB399">
            <v>0</v>
          </cell>
          <cell r="BC399">
            <v>0</v>
          </cell>
          <cell r="BD399">
            <v>0</v>
          </cell>
          <cell r="BE399">
            <v>0</v>
          </cell>
          <cell r="BF399">
            <v>0</v>
          </cell>
          <cell r="BG399">
            <v>0</v>
          </cell>
          <cell r="BH399">
            <v>0</v>
          </cell>
          <cell r="BI399">
            <v>0</v>
          </cell>
          <cell r="BJ399">
            <v>0</v>
          </cell>
          <cell r="BK399">
            <v>0</v>
          </cell>
          <cell r="BL399">
            <v>0</v>
          </cell>
          <cell r="BM399">
            <v>0</v>
          </cell>
          <cell r="BN399">
            <v>0</v>
          </cell>
          <cell r="BO399">
            <v>0</v>
          </cell>
          <cell r="BP399">
            <v>0</v>
          </cell>
          <cell r="BQ399">
            <v>0</v>
          </cell>
          <cell r="BR399">
            <v>0</v>
          </cell>
          <cell r="BS399">
            <v>0</v>
          </cell>
          <cell r="BT399">
            <v>0</v>
          </cell>
          <cell r="BU399">
            <v>2</v>
          </cell>
        </row>
        <row r="400">
          <cell r="F400">
            <v>7.26</v>
          </cell>
          <cell r="H400">
            <v>0</v>
          </cell>
          <cell r="I400">
            <v>7.26</v>
          </cell>
          <cell r="K400">
            <v>0</v>
          </cell>
          <cell r="L400">
            <v>0</v>
          </cell>
          <cell r="U400" t="str">
            <v>What are the subjects of these courses?</v>
          </cell>
          <cell r="V400" t="str">
            <v>[MARK ALL MENTIONED]</v>
          </cell>
          <cell r="W400" t="str">
            <v>Reading &amp; Writing / Literacy</v>
          </cell>
          <cell r="X400" t="str">
            <v>Accounting</v>
          </cell>
          <cell r="Y400" t="str">
            <v>Management</v>
          </cell>
          <cell r="Z400" t="str">
            <v>Civil Law</v>
          </cell>
          <cell r="AA400" t="str">
            <v>Religion</v>
          </cell>
          <cell r="AB400" t="str">
            <v>Construction</v>
          </cell>
          <cell r="AC400" t="str">
            <v>Pastoral / Livestock</v>
          </cell>
          <cell r="AD400" t="str">
            <v>Carpet Weaving</v>
          </cell>
          <cell r="AE400" t="str">
            <v>Carpentry</v>
          </cell>
          <cell r="AF400" t="str">
            <v>Handicrafts</v>
          </cell>
          <cell r="AG400" t="str">
            <v>Other:</v>
          </cell>
          <cell r="AH400" t="str">
            <v>Other:</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cell r="BB400">
            <v>0</v>
          </cell>
          <cell r="BC400">
            <v>0</v>
          </cell>
          <cell r="BD400">
            <v>0</v>
          </cell>
          <cell r="BE400">
            <v>0</v>
          </cell>
          <cell r="BF400">
            <v>0</v>
          </cell>
          <cell r="BG400">
            <v>0</v>
          </cell>
          <cell r="BH400">
            <v>0</v>
          </cell>
          <cell r="BI400">
            <v>0</v>
          </cell>
          <cell r="BJ400">
            <v>0</v>
          </cell>
          <cell r="BK400">
            <v>0</v>
          </cell>
          <cell r="BL400">
            <v>0</v>
          </cell>
          <cell r="BM400">
            <v>0</v>
          </cell>
          <cell r="BN400">
            <v>0</v>
          </cell>
          <cell r="BO400">
            <v>0</v>
          </cell>
          <cell r="BP400">
            <v>0</v>
          </cell>
          <cell r="BQ400">
            <v>0</v>
          </cell>
          <cell r="BR400">
            <v>0</v>
          </cell>
          <cell r="BS400">
            <v>0</v>
          </cell>
          <cell r="BT400">
            <v>0</v>
          </cell>
          <cell r="BU400">
            <v>12</v>
          </cell>
        </row>
        <row r="401">
          <cell r="F401">
            <v>7.2699999999999942</v>
          </cell>
          <cell r="H401">
            <v>0</v>
          </cell>
          <cell r="I401">
            <v>7.2699999999999942</v>
          </cell>
          <cell r="K401">
            <v>0</v>
          </cell>
          <cell r="L401">
            <v>0</v>
          </cell>
          <cell r="U401" t="str">
            <v>Are these courses just for men or women, or for both men and women?</v>
          </cell>
          <cell r="V401" t="str">
            <v/>
          </cell>
          <cell r="W401" t="str">
            <v>Only for Men</v>
          </cell>
          <cell r="X401" t="str">
            <v>Only for Women</v>
          </cell>
          <cell r="Y401" t="str">
            <v>For Both Men and Women</v>
          </cell>
          <cell r="Z401">
            <v>0</v>
          </cell>
          <cell r="AA401">
            <v>0</v>
          </cell>
          <cell r="AB401">
            <v>0</v>
          </cell>
          <cell r="AC401">
            <v>0</v>
          </cell>
          <cell r="AD401">
            <v>0</v>
          </cell>
          <cell r="AE401">
            <v>0</v>
          </cell>
          <cell r="AF401">
            <v>0</v>
          </cell>
          <cell r="AG401">
            <v>0</v>
          </cell>
          <cell r="AH401">
            <v>0</v>
          </cell>
          <cell r="AI401">
            <v>0</v>
          </cell>
          <cell r="AJ401">
            <v>0</v>
          </cell>
          <cell r="AK401">
            <v>0</v>
          </cell>
          <cell r="AL401">
            <v>0</v>
          </cell>
          <cell r="AM401">
            <v>0</v>
          </cell>
          <cell r="AN401">
            <v>0</v>
          </cell>
          <cell r="AO401">
            <v>0</v>
          </cell>
          <cell r="AP401">
            <v>0</v>
          </cell>
          <cell r="AQ401">
            <v>0</v>
          </cell>
          <cell r="AR401">
            <v>0</v>
          </cell>
          <cell r="AS401">
            <v>0</v>
          </cell>
          <cell r="AT401">
            <v>0</v>
          </cell>
          <cell r="AU401">
            <v>0</v>
          </cell>
          <cell r="AV401">
            <v>0</v>
          </cell>
          <cell r="AW401">
            <v>0</v>
          </cell>
          <cell r="AX401">
            <v>0</v>
          </cell>
          <cell r="AY401">
            <v>0</v>
          </cell>
          <cell r="AZ401">
            <v>0</v>
          </cell>
          <cell r="BA401">
            <v>0</v>
          </cell>
          <cell r="BB401">
            <v>0</v>
          </cell>
          <cell r="BC401">
            <v>0</v>
          </cell>
          <cell r="BD401">
            <v>0</v>
          </cell>
          <cell r="BE401">
            <v>0</v>
          </cell>
          <cell r="BF401">
            <v>0</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0</v>
          </cell>
          <cell r="BU401">
            <v>3</v>
          </cell>
        </row>
        <row r="402">
          <cell r="F402">
            <v>7.279999999999994</v>
          </cell>
          <cell r="H402">
            <v>0</v>
          </cell>
          <cell r="I402">
            <v>7.279999999999994</v>
          </cell>
          <cell r="K402">
            <v>0</v>
          </cell>
          <cell r="L402">
            <v>0</v>
          </cell>
          <cell r="U402" t="str">
            <v>What is the main reason that women are not allowed to attend these courses?</v>
          </cell>
          <cell r="V402" t="str">
            <v/>
          </cell>
          <cell r="W402" t="str">
            <v>Women do not need these skills</v>
          </cell>
          <cell r="X402" t="str">
            <v>Women are not interested in such classes</v>
          </cell>
          <cell r="Y402" t="str">
            <v>Household duties take up all of their time</v>
          </cell>
          <cell r="Z402" t="str">
            <v>Husbands / fathers would not allow them</v>
          </cell>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cell r="AS402">
            <v>0</v>
          </cell>
          <cell r="AT402">
            <v>0</v>
          </cell>
          <cell r="AU402">
            <v>0</v>
          </cell>
          <cell r="AV402">
            <v>0</v>
          </cell>
          <cell r="AW402">
            <v>0</v>
          </cell>
          <cell r="AX402">
            <v>0</v>
          </cell>
          <cell r="AY402">
            <v>0</v>
          </cell>
          <cell r="AZ402">
            <v>0</v>
          </cell>
          <cell r="BA402">
            <v>0</v>
          </cell>
          <cell r="BB402">
            <v>0</v>
          </cell>
          <cell r="BC402">
            <v>0</v>
          </cell>
          <cell r="BD402">
            <v>0</v>
          </cell>
          <cell r="BE402">
            <v>0</v>
          </cell>
          <cell r="BF402">
            <v>0</v>
          </cell>
          <cell r="BG402">
            <v>0</v>
          </cell>
          <cell r="BH402">
            <v>0</v>
          </cell>
          <cell r="BI402">
            <v>0</v>
          </cell>
          <cell r="BJ402">
            <v>0</v>
          </cell>
          <cell r="BK402">
            <v>0</v>
          </cell>
          <cell r="BL402">
            <v>0</v>
          </cell>
          <cell r="BM402">
            <v>0</v>
          </cell>
          <cell r="BN402">
            <v>0</v>
          </cell>
          <cell r="BO402">
            <v>0</v>
          </cell>
          <cell r="BP402">
            <v>0</v>
          </cell>
          <cell r="BQ402">
            <v>0</v>
          </cell>
          <cell r="BR402">
            <v>0</v>
          </cell>
          <cell r="BS402">
            <v>0</v>
          </cell>
          <cell r="BT402">
            <v>0</v>
          </cell>
          <cell r="BU402">
            <v>4</v>
          </cell>
        </row>
        <row r="403">
          <cell r="F403">
            <v>14.32</v>
          </cell>
          <cell r="H403">
            <v>0</v>
          </cell>
          <cell r="I403">
            <v>14.32</v>
          </cell>
          <cell r="K403">
            <v>0</v>
          </cell>
          <cell r="L403">
            <v>0</v>
          </cell>
          <cell r="U403" t="str">
            <v>Villagers</v>
          </cell>
          <cell r="V403" t="str">
            <v/>
          </cell>
          <cell r="W403" t="str">
            <v>For The Benefit of All People</v>
          </cell>
          <cell r="X403" t="str">
            <v>For The Benefit of Some of the People</v>
          </cell>
          <cell r="Y403" t="str">
            <v>For Their Own Benefit</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cell r="BB403">
            <v>0</v>
          </cell>
          <cell r="BC403">
            <v>0</v>
          </cell>
          <cell r="BD403">
            <v>0</v>
          </cell>
          <cell r="BE403">
            <v>0</v>
          </cell>
          <cell r="BF403">
            <v>0</v>
          </cell>
          <cell r="BG403">
            <v>0</v>
          </cell>
          <cell r="BH403">
            <v>0</v>
          </cell>
          <cell r="BI403">
            <v>0</v>
          </cell>
          <cell r="BJ403">
            <v>0</v>
          </cell>
          <cell r="BK403">
            <v>0</v>
          </cell>
          <cell r="BL403">
            <v>0</v>
          </cell>
          <cell r="BM403">
            <v>0</v>
          </cell>
          <cell r="BN403">
            <v>0</v>
          </cell>
          <cell r="BO403">
            <v>0</v>
          </cell>
          <cell r="BP403">
            <v>0</v>
          </cell>
          <cell r="BQ403">
            <v>0</v>
          </cell>
          <cell r="BR403">
            <v>0</v>
          </cell>
          <cell r="BS403">
            <v>0</v>
          </cell>
          <cell r="BT403">
            <v>0</v>
          </cell>
          <cell r="BU403">
            <v>3</v>
          </cell>
        </row>
        <row r="404">
          <cell r="F404">
            <v>14.33</v>
          </cell>
          <cell r="H404">
            <v>0</v>
          </cell>
          <cell r="I404">
            <v>14.33</v>
          </cell>
          <cell r="K404">
            <v>0</v>
          </cell>
          <cell r="L404">
            <v>0</v>
          </cell>
          <cell r="U404" t="str">
            <v>Village Elders?</v>
          </cell>
          <cell r="V404" t="str">
            <v/>
          </cell>
          <cell r="W404" t="str">
            <v>For The Benefit of All People</v>
          </cell>
          <cell r="X404" t="str">
            <v>For The Benefit of Some of the People</v>
          </cell>
          <cell r="Y404" t="str">
            <v>For Their Own Benefit</v>
          </cell>
          <cell r="Z404">
            <v>0</v>
          </cell>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cell r="BB404">
            <v>0</v>
          </cell>
          <cell r="BC404">
            <v>0</v>
          </cell>
          <cell r="BD404">
            <v>0</v>
          </cell>
          <cell r="BE404">
            <v>0</v>
          </cell>
          <cell r="BF404">
            <v>0</v>
          </cell>
          <cell r="BG404">
            <v>0</v>
          </cell>
          <cell r="BH404">
            <v>0</v>
          </cell>
          <cell r="BI404">
            <v>0</v>
          </cell>
          <cell r="BJ404">
            <v>0</v>
          </cell>
          <cell r="BK404">
            <v>0</v>
          </cell>
          <cell r="BL404">
            <v>0</v>
          </cell>
          <cell r="BM404">
            <v>0</v>
          </cell>
          <cell r="BN404">
            <v>0</v>
          </cell>
          <cell r="BO404">
            <v>0</v>
          </cell>
          <cell r="BP404">
            <v>0</v>
          </cell>
          <cell r="BQ404">
            <v>0</v>
          </cell>
          <cell r="BR404">
            <v>0</v>
          </cell>
          <cell r="BS404">
            <v>0</v>
          </cell>
          <cell r="BT404">
            <v>0</v>
          </cell>
          <cell r="BU404">
            <v>3</v>
          </cell>
        </row>
        <row r="405">
          <cell r="F405">
            <v>15.25</v>
          </cell>
          <cell r="H405">
            <v>0</v>
          </cell>
          <cell r="I405">
            <v>15.25</v>
          </cell>
          <cell r="K405">
            <v>0</v>
          </cell>
          <cell r="L405">
            <v>0</v>
          </cell>
          <cell r="U405" t="str">
            <v>In this village, are there any families that have problems with other families in the village?</v>
          </cell>
          <cell r="V405" t="str">
            <v/>
          </cell>
          <cell r="W405" t="str">
            <v>No, No Families In This Village Have Problems With Any Problems With Other Households</v>
          </cell>
          <cell r="X405" t="str">
            <v>Yes, There Are Families That Have Problems With Other Families</v>
          </cell>
          <cell r="Y405">
            <v>0</v>
          </cell>
          <cell r="Z405">
            <v>0</v>
          </cell>
          <cell r="AA405">
            <v>0</v>
          </cell>
          <cell r="AB405">
            <v>0</v>
          </cell>
          <cell r="AC405">
            <v>0</v>
          </cell>
          <cell r="AD405">
            <v>0</v>
          </cell>
          <cell r="AE405">
            <v>0</v>
          </cell>
          <cell r="AF405">
            <v>0</v>
          </cell>
          <cell r="AG405">
            <v>0</v>
          </cell>
          <cell r="AH405">
            <v>0</v>
          </cell>
          <cell r="AI405">
            <v>0</v>
          </cell>
          <cell r="AJ405">
            <v>0</v>
          </cell>
          <cell r="AK405">
            <v>0</v>
          </cell>
          <cell r="AL405">
            <v>0</v>
          </cell>
          <cell r="AM405">
            <v>0</v>
          </cell>
          <cell r="AN405">
            <v>0</v>
          </cell>
          <cell r="AO405">
            <v>0</v>
          </cell>
          <cell r="AP405">
            <v>0</v>
          </cell>
          <cell r="AQ405">
            <v>0</v>
          </cell>
          <cell r="AR405">
            <v>0</v>
          </cell>
          <cell r="AS405">
            <v>0</v>
          </cell>
          <cell r="AT405">
            <v>0</v>
          </cell>
          <cell r="AU405">
            <v>0</v>
          </cell>
          <cell r="AV405">
            <v>0</v>
          </cell>
          <cell r="AW405">
            <v>0</v>
          </cell>
          <cell r="AX405">
            <v>0</v>
          </cell>
          <cell r="AY405">
            <v>0</v>
          </cell>
          <cell r="AZ405">
            <v>0</v>
          </cell>
          <cell r="BA405">
            <v>0</v>
          </cell>
          <cell r="BB405">
            <v>0</v>
          </cell>
          <cell r="BC405">
            <v>0</v>
          </cell>
          <cell r="BD405">
            <v>0</v>
          </cell>
          <cell r="BE405">
            <v>0</v>
          </cell>
          <cell r="BF405">
            <v>0</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0</v>
          </cell>
          <cell r="BU405">
            <v>2</v>
          </cell>
        </row>
        <row r="406">
          <cell r="F406">
            <v>8.02</v>
          </cell>
          <cell r="H406">
            <v>0</v>
          </cell>
          <cell r="I406">
            <v>8.02</v>
          </cell>
          <cell r="K406">
            <v>0</v>
          </cell>
          <cell r="L406">
            <v>0</v>
          </cell>
          <cell r="U406" t="str">
            <v>During the past 12 months, what share of the total household income came from this activity?</v>
          </cell>
          <cell r="V406" t="str">
            <v/>
          </cell>
          <cell r="W406" t="str">
            <v>%</v>
          </cell>
          <cell r="X406">
            <v>0</v>
          </cell>
          <cell r="Y406">
            <v>0</v>
          </cell>
          <cell r="Z406">
            <v>0</v>
          </cell>
          <cell r="AA406">
            <v>0</v>
          </cell>
          <cell r="AB406">
            <v>0</v>
          </cell>
          <cell r="AC406">
            <v>0</v>
          </cell>
          <cell r="AD406">
            <v>0</v>
          </cell>
          <cell r="AE406">
            <v>0</v>
          </cell>
          <cell r="AF406">
            <v>0</v>
          </cell>
          <cell r="AG406">
            <v>0</v>
          </cell>
          <cell r="AH406">
            <v>0</v>
          </cell>
          <cell r="AI406">
            <v>0</v>
          </cell>
          <cell r="AJ406">
            <v>0</v>
          </cell>
          <cell r="AK406">
            <v>0</v>
          </cell>
          <cell r="AL406">
            <v>0</v>
          </cell>
          <cell r="AM406">
            <v>0</v>
          </cell>
          <cell r="AN406">
            <v>0</v>
          </cell>
          <cell r="AO406">
            <v>0</v>
          </cell>
          <cell r="AP406">
            <v>0</v>
          </cell>
          <cell r="AQ406">
            <v>0</v>
          </cell>
          <cell r="AR406">
            <v>0</v>
          </cell>
          <cell r="AS406">
            <v>0</v>
          </cell>
          <cell r="AT406">
            <v>0</v>
          </cell>
          <cell r="AU406">
            <v>0</v>
          </cell>
          <cell r="AV406">
            <v>0</v>
          </cell>
          <cell r="AW406">
            <v>0</v>
          </cell>
          <cell r="AX406">
            <v>0</v>
          </cell>
          <cell r="AY406">
            <v>0</v>
          </cell>
          <cell r="AZ406">
            <v>0</v>
          </cell>
          <cell r="BA406">
            <v>0</v>
          </cell>
          <cell r="BB406">
            <v>0</v>
          </cell>
          <cell r="BC406">
            <v>0</v>
          </cell>
          <cell r="BD406">
            <v>0</v>
          </cell>
          <cell r="BE406">
            <v>0</v>
          </cell>
          <cell r="BF406">
            <v>0</v>
          </cell>
          <cell r="BG406">
            <v>0</v>
          </cell>
          <cell r="BH406">
            <v>0</v>
          </cell>
          <cell r="BI406">
            <v>0</v>
          </cell>
          <cell r="BJ406">
            <v>0</v>
          </cell>
          <cell r="BK406">
            <v>0</v>
          </cell>
          <cell r="BL406">
            <v>0</v>
          </cell>
          <cell r="BM406">
            <v>0</v>
          </cell>
          <cell r="BN406">
            <v>0</v>
          </cell>
          <cell r="BO406">
            <v>0</v>
          </cell>
          <cell r="BP406">
            <v>0</v>
          </cell>
          <cell r="BQ406">
            <v>0</v>
          </cell>
          <cell r="BR406">
            <v>0</v>
          </cell>
          <cell r="BS406">
            <v>0</v>
          </cell>
          <cell r="BT406">
            <v>0</v>
          </cell>
          <cell r="BU406">
            <v>1</v>
          </cell>
        </row>
        <row r="407">
          <cell r="F407">
            <v>8.06</v>
          </cell>
          <cell r="H407">
            <v>0</v>
          </cell>
          <cell r="I407">
            <v>8.06</v>
          </cell>
          <cell r="K407">
            <v>0</v>
          </cell>
          <cell r="L407">
            <v>0</v>
          </cell>
          <cell r="U407" t="str">
            <v>During the past 12 months, in which season(s) did you participate in this activity?</v>
          </cell>
          <cell r="V407" t="str">
            <v/>
          </cell>
          <cell r="W407" t="str">
            <v>Summer 2011</v>
          </cell>
          <cell r="X407" t="str">
            <v>Spring 2011</v>
          </cell>
          <cell r="Y407" t="str">
            <v>Winter 2010-11</v>
          </cell>
          <cell r="Z407" t="str">
            <v>Fall 2010</v>
          </cell>
          <cell r="AA407" t="str">
            <v>Summer 2010</v>
          </cell>
          <cell r="AB407" t="str">
            <v>Spring 2010</v>
          </cell>
          <cell r="AC407" t="str">
            <v>All Seasons</v>
          </cell>
          <cell r="AD407">
            <v>0</v>
          </cell>
          <cell r="AE407">
            <v>0</v>
          </cell>
          <cell r="AF407">
            <v>0</v>
          </cell>
          <cell r="AG407">
            <v>0</v>
          </cell>
          <cell r="AH407">
            <v>0</v>
          </cell>
          <cell r="AI407">
            <v>0</v>
          </cell>
          <cell r="AJ407">
            <v>0</v>
          </cell>
          <cell r="AK407">
            <v>0</v>
          </cell>
          <cell r="AL407">
            <v>0</v>
          </cell>
          <cell r="AM407">
            <v>0</v>
          </cell>
          <cell r="AN407">
            <v>0</v>
          </cell>
          <cell r="AO407">
            <v>0</v>
          </cell>
          <cell r="AP407">
            <v>0</v>
          </cell>
          <cell r="AQ407">
            <v>0</v>
          </cell>
          <cell r="AR407">
            <v>0</v>
          </cell>
          <cell r="AS407">
            <v>0</v>
          </cell>
          <cell r="AT407">
            <v>0</v>
          </cell>
          <cell r="AU407">
            <v>0</v>
          </cell>
          <cell r="AV407">
            <v>0</v>
          </cell>
          <cell r="AW407">
            <v>0</v>
          </cell>
          <cell r="AX407">
            <v>0</v>
          </cell>
          <cell r="AY407">
            <v>0</v>
          </cell>
          <cell r="AZ407">
            <v>0</v>
          </cell>
          <cell r="BA407">
            <v>0</v>
          </cell>
          <cell r="BB407">
            <v>0</v>
          </cell>
          <cell r="BC407">
            <v>0</v>
          </cell>
          <cell r="BD407">
            <v>0</v>
          </cell>
          <cell r="BE407">
            <v>0</v>
          </cell>
          <cell r="BF407">
            <v>0</v>
          </cell>
          <cell r="BG407">
            <v>0</v>
          </cell>
          <cell r="BH407">
            <v>0</v>
          </cell>
          <cell r="BI407">
            <v>0</v>
          </cell>
          <cell r="BJ407">
            <v>0</v>
          </cell>
          <cell r="BK407">
            <v>0</v>
          </cell>
          <cell r="BL407">
            <v>0</v>
          </cell>
          <cell r="BM407">
            <v>0</v>
          </cell>
          <cell r="BN407">
            <v>0</v>
          </cell>
          <cell r="BO407">
            <v>0</v>
          </cell>
          <cell r="BP407">
            <v>0</v>
          </cell>
          <cell r="BQ407">
            <v>0</v>
          </cell>
          <cell r="BR407">
            <v>0</v>
          </cell>
          <cell r="BS407">
            <v>0</v>
          </cell>
          <cell r="BT407">
            <v>0</v>
          </cell>
          <cell r="BU407">
            <v>7</v>
          </cell>
        </row>
        <row r="408">
          <cell r="F408">
            <v>0</v>
          </cell>
          <cell r="H408">
            <v>0</v>
          </cell>
          <cell r="I408">
            <v>8.09</v>
          </cell>
          <cell r="K408">
            <v>0</v>
          </cell>
          <cell r="L408" t="e">
            <v>#REF!</v>
          </cell>
          <cell r="U408" t="str">
            <v>During the past 12 months, what is the activity or job that was the third most important source of income or food for your household? / Income Source Codes</v>
          </cell>
          <cell r="V408" t="str">
            <v/>
          </cell>
          <cell r="W408" t="str">
            <v>Crop Production for Home Consumption</v>
          </cell>
          <cell r="X408" t="str">
            <v>Livestock Production for Home Consumption</v>
          </cell>
          <cell r="Y408" t="str">
            <v>Production and Sale of Field Crops</v>
          </cell>
          <cell r="Z408" t="str">
            <v>Production and Sale of Opium</v>
          </cell>
          <cell r="AA408" t="str">
            <v>Production and Sale of Orchard Products</v>
          </cell>
          <cell r="AB408" t="str">
            <v>Agricultural Wage Labour</v>
          </cell>
          <cell r="AC408" t="str">
            <v>Opium Wage Labour</v>
          </cell>
          <cell r="AD408" t="str">
            <v>Production and Sale of Live Animals</v>
          </cell>
          <cell r="AE408" t="str">
            <v>Butcher</v>
          </cell>
          <cell r="AF408" t="str">
            <v>Production and Sale of Leather, Skins &amp; Wool</v>
          </cell>
          <cell r="AG408" t="str">
            <v>Production and Sale of Dairy Products (Milk, Cheese, or Curd)</v>
          </cell>
          <cell r="AH408" t="str">
            <v>Livestock Wage Labour</v>
          </cell>
          <cell r="AI408" t="str">
            <v>Shepherding</v>
          </cell>
          <cell r="AJ408" t="str">
            <v>Taxi / Transportation</v>
          </cell>
          <cell r="AK408" t="str">
            <v>Trading / Middleman</v>
          </cell>
          <cell r="AL408" t="str">
            <v>Sale of Firewood or Charcoal</v>
          </cell>
          <cell r="AM408" t="str">
            <v>Collector and Seller of Bushes</v>
          </cell>
          <cell r="AN408" t="str">
            <v>Cross Border Trade</v>
          </cell>
          <cell r="AO408" t="str">
            <v>Smuggling</v>
          </cell>
          <cell r="AP408" t="str">
            <v>Shopkeeper</v>
          </cell>
          <cell r="AQ408" t="str">
            <v>Milling</v>
          </cell>
          <cell r="AR408" t="str">
            <v xml:space="preserve">Mining </v>
          </cell>
          <cell r="AS408" t="str">
            <v>Carpentry</v>
          </cell>
          <cell r="AT408" t="str">
            <v>Steelwork (Blacksmith)</v>
          </cell>
          <cell r="AU408" t="str">
            <v>Brick Maker</v>
          </cell>
          <cell r="AV408" t="str">
            <v>Masonry</v>
          </cell>
          <cell r="AW408" t="str">
            <v>Construction Labor</v>
          </cell>
          <cell r="AX408" t="str">
            <v>Casual Labor</v>
          </cell>
          <cell r="AY408" t="str">
            <v>Welding</v>
          </cell>
          <cell r="AZ408" t="str">
            <v>Tinsmith</v>
          </cell>
          <cell r="BA408" t="str">
            <v>Barber</v>
          </cell>
          <cell r="BB408" t="str">
            <v xml:space="preserve">Baker </v>
          </cell>
          <cell r="BC408" t="str">
            <v>Tailor</v>
          </cell>
          <cell r="BD408" t="str">
            <v>Needlecraft</v>
          </cell>
          <cell r="BE408" t="str">
            <v>Carpet Weaving</v>
          </cell>
          <cell r="BF408" t="str">
            <v>Lending Money</v>
          </cell>
          <cell r="BG408" t="str">
            <v>Doctor</v>
          </cell>
          <cell r="BH408" t="str">
            <v>Health Worker / Nurse / Midwife</v>
          </cell>
          <cell r="BI408" t="str">
            <v>Principal / Teacher Manager / Teacher</v>
          </cell>
          <cell r="BJ408" t="str">
            <v>Malik / Arbab / Qariyadar</v>
          </cell>
          <cell r="BK408" t="str">
            <v>Village Leader</v>
          </cell>
          <cell r="BL408" t="str">
            <v>Job with Government</v>
          </cell>
          <cell r="BM408" t="str">
            <v>Job with Non-Government Organization</v>
          </cell>
          <cell r="BN408" t="str">
            <v>Job with Company or Private Sector</v>
          </cell>
          <cell r="BO408" t="str">
            <v>Military Service / Police / Army</v>
          </cell>
          <cell r="BP408" t="str">
            <v>Remittances from Family Members Away from Home</v>
          </cell>
          <cell r="BQ408" t="str">
            <v>Remittances from Seasonal Migrants</v>
          </cell>
          <cell r="BR408" t="str">
            <v>Begging</v>
          </cell>
          <cell r="BS408" t="str">
            <v>Borrowing</v>
          </cell>
          <cell r="BT408" t="str">
            <v>Sale of Household Assets</v>
          </cell>
          <cell r="BU408">
            <v>50</v>
          </cell>
        </row>
        <row r="409">
          <cell r="F409">
            <v>8.1</v>
          </cell>
          <cell r="H409">
            <v>0</v>
          </cell>
          <cell r="I409">
            <v>8.1</v>
          </cell>
          <cell r="K409">
            <v>0</v>
          </cell>
          <cell r="L409">
            <v>0</v>
          </cell>
          <cell r="U409" t="str">
            <v>During the past 12 months, what share of the total household income came from this activity?</v>
          </cell>
          <cell r="V409" t="str">
            <v/>
          </cell>
          <cell r="W409" t="str">
            <v>%</v>
          </cell>
          <cell r="X409">
            <v>0</v>
          </cell>
          <cell r="Y409">
            <v>0</v>
          </cell>
          <cell r="Z409">
            <v>0</v>
          </cell>
          <cell r="AA409">
            <v>0</v>
          </cell>
          <cell r="AB409">
            <v>0</v>
          </cell>
          <cell r="AC409">
            <v>0</v>
          </cell>
          <cell r="AD409">
            <v>0</v>
          </cell>
          <cell r="AE409">
            <v>0</v>
          </cell>
          <cell r="AF409">
            <v>0</v>
          </cell>
          <cell r="AG409">
            <v>0</v>
          </cell>
          <cell r="AH409">
            <v>0</v>
          </cell>
          <cell r="AI409">
            <v>0</v>
          </cell>
          <cell r="AJ409">
            <v>0</v>
          </cell>
          <cell r="AK409">
            <v>0</v>
          </cell>
          <cell r="AL409">
            <v>0</v>
          </cell>
          <cell r="AM409">
            <v>0</v>
          </cell>
          <cell r="AN409">
            <v>0</v>
          </cell>
          <cell r="AO409">
            <v>0</v>
          </cell>
          <cell r="AP409">
            <v>0</v>
          </cell>
          <cell r="AQ409">
            <v>0</v>
          </cell>
          <cell r="AR409">
            <v>0</v>
          </cell>
          <cell r="AS409">
            <v>0</v>
          </cell>
          <cell r="AT409">
            <v>0</v>
          </cell>
          <cell r="AU409">
            <v>0</v>
          </cell>
          <cell r="AV409">
            <v>0</v>
          </cell>
          <cell r="AW409">
            <v>0</v>
          </cell>
          <cell r="AX409">
            <v>0</v>
          </cell>
          <cell r="AY409">
            <v>0</v>
          </cell>
          <cell r="AZ409">
            <v>0</v>
          </cell>
          <cell r="BA409">
            <v>0</v>
          </cell>
          <cell r="BB409">
            <v>0</v>
          </cell>
          <cell r="BC409">
            <v>0</v>
          </cell>
          <cell r="BD409">
            <v>0</v>
          </cell>
          <cell r="BE409">
            <v>0</v>
          </cell>
          <cell r="BF409">
            <v>0</v>
          </cell>
          <cell r="BG409">
            <v>0</v>
          </cell>
          <cell r="BH409">
            <v>0</v>
          </cell>
          <cell r="BI409">
            <v>0</v>
          </cell>
          <cell r="BJ409">
            <v>0</v>
          </cell>
          <cell r="BK409">
            <v>0</v>
          </cell>
          <cell r="BL409">
            <v>0</v>
          </cell>
          <cell r="BM409">
            <v>0</v>
          </cell>
          <cell r="BN409">
            <v>0</v>
          </cell>
          <cell r="BO409">
            <v>0</v>
          </cell>
          <cell r="BP409">
            <v>0</v>
          </cell>
          <cell r="BQ409">
            <v>0</v>
          </cell>
          <cell r="BR409">
            <v>0</v>
          </cell>
          <cell r="BS409">
            <v>0</v>
          </cell>
          <cell r="BT409">
            <v>0</v>
          </cell>
          <cell r="BU409">
            <v>1</v>
          </cell>
        </row>
        <row r="410">
          <cell r="F410">
            <v>0</v>
          </cell>
          <cell r="H410">
            <v>0</v>
          </cell>
          <cell r="I410">
            <v>8.11</v>
          </cell>
          <cell r="K410">
            <v>0</v>
          </cell>
          <cell r="L410">
            <v>0</v>
          </cell>
          <cell r="U410" t="str">
            <v>During the past 12 months, in which season(s) did you participate in this activity?</v>
          </cell>
          <cell r="V410" t="str">
            <v/>
          </cell>
          <cell r="W410" t="str">
            <v>Summer 2011</v>
          </cell>
          <cell r="X410" t="str">
            <v>Spring 2011</v>
          </cell>
          <cell r="Y410" t="str">
            <v>Winter 2010-11</v>
          </cell>
          <cell r="Z410" t="str">
            <v>Fall 2010</v>
          </cell>
          <cell r="AA410" t="str">
            <v>Summer 2010</v>
          </cell>
          <cell r="AB410" t="str">
            <v>Spring 2010</v>
          </cell>
          <cell r="AC410" t="str">
            <v>All Seasons</v>
          </cell>
          <cell r="AD410">
            <v>0</v>
          </cell>
          <cell r="AE410">
            <v>0</v>
          </cell>
          <cell r="AF410">
            <v>0</v>
          </cell>
          <cell r="AG410">
            <v>0</v>
          </cell>
          <cell r="AH410">
            <v>0</v>
          </cell>
          <cell r="AI410">
            <v>0</v>
          </cell>
          <cell r="AJ410">
            <v>0</v>
          </cell>
          <cell r="AK410">
            <v>0</v>
          </cell>
          <cell r="AL410">
            <v>0</v>
          </cell>
          <cell r="AM410">
            <v>0</v>
          </cell>
          <cell r="AN410">
            <v>0</v>
          </cell>
          <cell r="AO410">
            <v>0</v>
          </cell>
          <cell r="AP410">
            <v>0</v>
          </cell>
          <cell r="AQ410">
            <v>0</v>
          </cell>
          <cell r="AR410">
            <v>0</v>
          </cell>
          <cell r="AS410">
            <v>0</v>
          </cell>
          <cell r="AT410">
            <v>0</v>
          </cell>
          <cell r="AU410">
            <v>0</v>
          </cell>
          <cell r="AV410">
            <v>0</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7</v>
          </cell>
        </row>
        <row r="411">
          <cell r="F411">
            <v>0</v>
          </cell>
          <cell r="H411">
            <v>0</v>
          </cell>
          <cell r="I411">
            <v>8.1199999999999992</v>
          </cell>
          <cell r="K411">
            <v>0</v>
          </cell>
          <cell r="L411">
            <v>0</v>
          </cell>
          <cell r="U411" t="str">
            <v>During the past 12 months, how much income, in Afghanis, would you estimate that this activity brought to your household?</v>
          </cell>
          <cell r="V411" t="str">
            <v>[IF IN KIND, ESTIMATE VALUE AND MARK "ESTIMATED BY ENUMERATOR"]</v>
          </cell>
          <cell r="W411" t="str">
            <v>Estimated by Enumerator</v>
          </cell>
          <cell r="X411" t="str">
            <v>Afghani</v>
          </cell>
          <cell r="Y411">
            <v>0</v>
          </cell>
          <cell r="Z411">
            <v>0</v>
          </cell>
          <cell r="AA411">
            <v>0</v>
          </cell>
          <cell r="AB411">
            <v>0</v>
          </cell>
          <cell r="AC411">
            <v>0</v>
          </cell>
          <cell r="AD411">
            <v>0</v>
          </cell>
          <cell r="AE411">
            <v>0</v>
          </cell>
          <cell r="AF411">
            <v>0</v>
          </cell>
          <cell r="AG411">
            <v>0</v>
          </cell>
          <cell r="AH411">
            <v>0</v>
          </cell>
          <cell r="AI411">
            <v>0</v>
          </cell>
          <cell r="AJ411">
            <v>0</v>
          </cell>
          <cell r="AK411">
            <v>0</v>
          </cell>
          <cell r="AL411">
            <v>0</v>
          </cell>
          <cell r="AM411">
            <v>0</v>
          </cell>
          <cell r="AN411">
            <v>0</v>
          </cell>
          <cell r="AO411">
            <v>0</v>
          </cell>
          <cell r="AP411">
            <v>0</v>
          </cell>
          <cell r="AQ411">
            <v>0</v>
          </cell>
          <cell r="AR411">
            <v>0</v>
          </cell>
          <cell r="AS411">
            <v>0</v>
          </cell>
          <cell r="AT411">
            <v>0</v>
          </cell>
          <cell r="AU411">
            <v>0</v>
          </cell>
          <cell r="AV411">
            <v>0</v>
          </cell>
          <cell r="AW411">
            <v>0</v>
          </cell>
          <cell r="AX411">
            <v>0</v>
          </cell>
          <cell r="AY411">
            <v>0</v>
          </cell>
          <cell r="AZ411">
            <v>0</v>
          </cell>
          <cell r="BA411">
            <v>0</v>
          </cell>
          <cell r="BB411">
            <v>0</v>
          </cell>
          <cell r="BC411">
            <v>0</v>
          </cell>
          <cell r="BD411">
            <v>0</v>
          </cell>
          <cell r="BE411">
            <v>0</v>
          </cell>
          <cell r="BF411">
            <v>0</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U411">
            <v>2</v>
          </cell>
        </row>
        <row r="412">
          <cell r="F412" t="str">
            <v>R10.05</v>
          </cell>
          <cell r="H412">
            <v>0</v>
          </cell>
          <cell r="I412" t="str">
            <v>R10.05</v>
          </cell>
          <cell r="K412">
            <v>0</v>
          </cell>
          <cell r="L412">
            <v>0</v>
          </cell>
          <cell r="U412">
            <v>0</v>
          </cell>
          <cell r="V412" t="str">
            <v/>
          </cell>
          <cell r="W412">
            <v>0</v>
          </cell>
          <cell r="X412">
            <v>0</v>
          </cell>
          <cell r="Y412">
            <v>0</v>
          </cell>
          <cell r="Z412">
            <v>0</v>
          </cell>
          <cell r="AA412">
            <v>0</v>
          </cell>
          <cell r="AB412">
            <v>0</v>
          </cell>
          <cell r="AC412">
            <v>0</v>
          </cell>
          <cell r="AD412">
            <v>0</v>
          </cell>
          <cell r="AE412">
            <v>0</v>
          </cell>
          <cell r="AF412">
            <v>0</v>
          </cell>
          <cell r="AG412">
            <v>0</v>
          </cell>
          <cell r="AH412">
            <v>0</v>
          </cell>
          <cell r="AI412">
            <v>0</v>
          </cell>
          <cell r="AJ412">
            <v>0</v>
          </cell>
          <cell r="AK412">
            <v>0</v>
          </cell>
          <cell r="AL412">
            <v>0</v>
          </cell>
          <cell r="AM412">
            <v>0</v>
          </cell>
          <cell r="AN412">
            <v>0</v>
          </cell>
          <cell r="AO412">
            <v>0</v>
          </cell>
          <cell r="AP412">
            <v>0</v>
          </cell>
          <cell r="AQ412">
            <v>0</v>
          </cell>
          <cell r="AR412">
            <v>0</v>
          </cell>
          <cell r="AS412">
            <v>0</v>
          </cell>
          <cell r="AT412">
            <v>0</v>
          </cell>
          <cell r="AU412">
            <v>0</v>
          </cell>
          <cell r="AV412">
            <v>0</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row>
        <row r="413">
          <cell r="F413">
            <v>10.07</v>
          </cell>
          <cell r="H413">
            <v>0</v>
          </cell>
          <cell r="I413">
            <v>10.07</v>
          </cell>
          <cell r="K413">
            <v>0</v>
          </cell>
          <cell r="L413">
            <v>0</v>
          </cell>
          <cell r="U413" t="str">
            <v>Medicine?</v>
          </cell>
          <cell r="V413" t="str">
            <v/>
          </cell>
          <cell r="W413" t="str">
            <v>Zero</v>
          </cell>
          <cell r="X413" t="str">
            <v>Estimated by Enumerator</v>
          </cell>
          <cell r="Y413" t="str">
            <v>Afghani</v>
          </cell>
          <cell r="Z413">
            <v>0</v>
          </cell>
          <cell r="AA413">
            <v>0</v>
          </cell>
          <cell r="AB413">
            <v>0</v>
          </cell>
          <cell r="AC413">
            <v>0</v>
          </cell>
          <cell r="AD413">
            <v>0</v>
          </cell>
          <cell r="AE413">
            <v>0</v>
          </cell>
          <cell r="AF413">
            <v>0</v>
          </cell>
          <cell r="AG413">
            <v>0</v>
          </cell>
          <cell r="AH413">
            <v>0</v>
          </cell>
          <cell r="AI413">
            <v>0</v>
          </cell>
          <cell r="AJ413">
            <v>0</v>
          </cell>
          <cell r="AK413">
            <v>0</v>
          </cell>
          <cell r="AL413">
            <v>0</v>
          </cell>
          <cell r="AM413">
            <v>0</v>
          </cell>
          <cell r="AN413">
            <v>0</v>
          </cell>
          <cell r="AO413">
            <v>0</v>
          </cell>
          <cell r="AP413">
            <v>0</v>
          </cell>
          <cell r="AQ413">
            <v>0</v>
          </cell>
          <cell r="AR413">
            <v>0</v>
          </cell>
          <cell r="AS413">
            <v>0</v>
          </cell>
          <cell r="AT413">
            <v>0</v>
          </cell>
          <cell r="AU413">
            <v>0</v>
          </cell>
          <cell r="AV413">
            <v>0</v>
          </cell>
          <cell r="AW413">
            <v>0</v>
          </cell>
          <cell r="AX413">
            <v>0</v>
          </cell>
          <cell r="AY413">
            <v>0</v>
          </cell>
          <cell r="AZ413">
            <v>0</v>
          </cell>
          <cell r="BA413">
            <v>0</v>
          </cell>
          <cell r="BB413">
            <v>0</v>
          </cell>
          <cell r="BC413">
            <v>0</v>
          </cell>
          <cell r="BD413">
            <v>0</v>
          </cell>
          <cell r="BE413">
            <v>0</v>
          </cell>
          <cell r="BF413">
            <v>0</v>
          </cell>
          <cell r="BG413">
            <v>0</v>
          </cell>
          <cell r="BH413">
            <v>0</v>
          </cell>
          <cell r="BI413">
            <v>0</v>
          </cell>
          <cell r="BJ413">
            <v>0</v>
          </cell>
          <cell r="BK413">
            <v>0</v>
          </cell>
          <cell r="BL413">
            <v>0</v>
          </cell>
          <cell r="BM413">
            <v>0</v>
          </cell>
          <cell r="BN413">
            <v>0</v>
          </cell>
          <cell r="BO413">
            <v>0</v>
          </cell>
          <cell r="BP413">
            <v>0</v>
          </cell>
          <cell r="BQ413">
            <v>0</v>
          </cell>
          <cell r="BR413">
            <v>0</v>
          </cell>
          <cell r="BS413">
            <v>0</v>
          </cell>
          <cell r="BT413">
            <v>0</v>
          </cell>
          <cell r="BU413">
            <v>3</v>
          </cell>
        </row>
        <row r="414">
          <cell r="F414" t="str">
            <v>R10.1</v>
          </cell>
          <cell r="H414">
            <v>0</v>
          </cell>
          <cell r="I414" t="str">
            <v>R10.1</v>
          </cell>
          <cell r="K414">
            <v>0</v>
          </cell>
          <cell r="L414">
            <v>0</v>
          </cell>
          <cell r="U414">
            <v>0</v>
          </cell>
          <cell r="V414" t="str">
            <v/>
          </cell>
          <cell r="W414">
            <v>0</v>
          </cell>
          <cell r="X414">
            <v>0</v>
          </cell>
          <cell r="Y414">
            <v>0</v>
          </cell>
          <cell r="Z414">
            <v>0</v>
          </cell>
          <cell r="AA414">
            <v>0</v>
          </cell>
          <cell r="AB414">
            <v>0</v>
          </cell>
          <cell r="AC414">
            <v>0</v>
          </cell>
          <cell r="AD414">
            <v>0</v>
          </cell>
          <cell r="AE414">
            <v>0</v>
          </cell>
          <cell r="AF414">
            <v>0</v>
          </cell>
          <cell r="AG414">
            <v>0</v>
          </cell>
          <cell r="AH414">
            <v>0</v>
          </cell>
          <cell r="AI414">
            <v>0</v>
          </cell>
          <cell r="AJ414">
            <v>0</v>
          </cell>
          <cell r="AK414">
            <v>0</v>
          </cell>
          <cell r="AL414">
            <v>0</v>
          </cell>
          <cell r="AM414">
            <v>0</v>
          </cell>
          <cell r="AN414">
            <v>0</v>
          </cell>
          <cell r="AO414">
            <v>0</v>
          </cell>
          <cell r="AP414">
            <v>0</v>
          </cell>
          <cell r="AQ414">
            <v>0</v>
          </cell>
          <cell r="AR414">
            <v>0</v>
          </cell>
          <cell r="AS414">
            <v>0</v>
          </cell>
          <cell r="AT414">
            <v>0</v>
          </cell>
          <cell r="AU414">
            <v>0</v>
          </cell>
          <cell r="AV414">
            <v>0</v>
          </cell>
          <cell r="AW414">
            <v>0</v>
          </cell>
          <cell r="AX414">
            <v>0</v>
          </cell>
          <cell r="AY414">
            <v>0</v>
          </cell>
          <cell r="AZ414">
            <v>0</v>
          </cell>
          <cell r="BA414">
            <v>0</v>
          </cell>
          <cell r="BB414">
            <v>0</v>
          </cell>
          <cell r="BC414">
            <v>0</v>
          </cell>
          <cell r="BD414">
            <v>0</v>
          </cell>
          <cell r="BE414">
            <v>0</v>
          </cell>
          <cell r="BF414">
            <v>0</v>
          </cell>
          <cell r="BG414">
            <v>0</v>
          </cell>
          <cell r="BH414">
            <v>0</v>
          </cell>
          <cell r="BI414">
            <v>0</v>
          </cell>
          <cell r="BJ414">
            <v>0</v>
          </cell>
          <cell r="BK414">
            <v>0</v>
          </cell>
          <cell r="BL414">
            <v>0</v>
          </cell>
          <cell r="BM414">
            <v>0</v>
          </cell>
          <cell r="BN414">
            <v>0</v>
          </cell>
          <cell r="BO414">
            <v>0</v>
          </cell>
          <cell r="BP414">
            <v>0</v>
          </cell>
          <cell r="BQ414">
            <v>0</v>
          </cell>
          <cell r="BR414">
            <v>0</v>
          </cell>
          <cell r="BS414">
            <v>0</v>
          </cell>
          <cell r="BT414">
            <v>0</v>
          </cell>
          <cell r="BU414">
            <v>0</v>
          </cell>
        </row>
        <row r="415">
          <cell r="F415" t="str">
            <v>R10.11</v>
          </cell>
          <cell r="H415">
            <v>0</v>
          </cell>
          <cell r="I415" t="str">
            <v>R10.11</v>
          </cell>
          <cell r="K415">
            <v>0</v>
          </cell>
          <cell r="L415">
            <v>0</v>
          </cell>
          <cell r="U415">
            <v>0</v>
          </cell>
          <cell r="V415" t="str">
            <v/>
          </cell>
          <cell r="W415">
            <v>0</v>
          </cell>
          <cell r="X415">
            <v>0</v>
          </cell>
          <cell r="Y415">
            <v>0</v>
          </cell>
          <cell r="Z415">
            <v>0</v>
          </cell>
          <cell r="AA415">
            <v>0</v>
          </cell>
          <cell r="AB415">
            <v>0</v>
          </cell>
          <cell r="AC415">
            <v>0</v>
          </cell>
          <cell r="AD415">
            <v>0</v>
          </cell>
          <cell r="AE415">
            <v>0</v>
          </cell>
          <cell r="AF415">
            <v>0</v>
          </cell>
          <cell r="AG415">
            <v>0</v>
          </cell>
          <cell r="AH415">
            <v>0</v>
          </cell>
          <cell r="AI415">
            <v>0</v>
          </cell>
          <cell r="AJ415">
            <v>0</v>
          </cell>
          <cell r="AK415">
            <v>0</v>
          </cell>
          <cell r="AL415">
            <v>0</v>
          </cell>
          <cell r="AM415">
            <v>0</v>
          </cell>
          <cell r="AN415">
            <v>0</v>
          </cell>
          <cell r="AO415">
            <v>0</v>
          </cell>
          <cell r="AP415">
            <v>0</v>
          </cell>
          <cell r="AQ415">
            <v>0</v>
          </cell>
          <cell r="AR415">
            <v>0</v>
          </cell>
          <cell r="AS415">
            <v>0</v>
          </cell>
          <cell r="AT415">
            <v>0</v>
          </cell>
          <cell r="AU415">
            <v>0</v>
          </cell>
          <cell r="AV415">
            <v>0</v>
          </cell>
          <cell r="AW415">
            <v>0</v>
          </cell>
          <cell r="AX415">
            <v>0</v>
          </cell>
          <cell r="AY415">
            <v>0</v>
          </cell>
          <cell r="AZ415">
            <v>0</v>
          </cell>
          <cell r="BA415">
            <v>0</v>
          </cell>
          <cell r="BB415">
            <v>0</v>
          </cell>
          <cell r="BC415">
            <v>0</v>
          </cell>
          <cell r="BD415">
            <v>0</v>
          </cell>
          <cell r="BE415">
            <v>0</v>
          </cell>
          <cell r="BF415">
            <v>0</v>
          </cell>
          <cell r="BG415">
            <v>0</v>
          </cell>
          <cell r="BH415">
            <v>0</v>
          </cell>
          <cell r="BI415">
            <v>0</v>
          </cell>
          <cell r="BJ415">
            <v>0</v>
          </cell>
          <cell r="BK415">
            <v>0</v>
          </cell>
          <cell r="BL415">
            <v>0</v>
          </cell>
          <cell r="BM415">
            <v>0</v>
          </cell>
          <cell r="BN415">
            <v>0</v>
          </cell>
          <cell r="BO415">
            <v>0</v>
          </cell>
          <cell r="BP415">
            <v>0</v>
          </cell>
          <cell r="BQ415">
            <v>0</v>
          </cell>
          <cell r="BR415">
            <v>0</v>
          </cell>
          <cell r="BS415">
            <v>0</v>
          </cell>
          <cell r="BT415">
            <v>0</v>
          </cell>
          <cell r="BU415">
            <v>0</v>
          </cell>
        </row>
        <row r="416">
          <cell r="F416">
            <v>12.01</v>
          </cell>
          <cell r="H416">
            <v>0</v>
          </cell>
          <cell r="I416">
            <v>12.01</v>
          </cell>
          <cell r="K416">
            <v>0</v>
          </cell>
          <cell r="L416">
            <v>0</v>
          </cell>
          <cell r="U416" t="str">
            <v>Poor Harvest?</v>
          </cell>
          <cell r="V416" t="str">
            <v/>
          </cell>
          <cell r="W416" t="str">
            <v>Not Applicable</v>
          </cell>
          <cell r="X416" t="str">
            <v>No</v>
          </cell>
          <cell r="Y416" t="str">
            <v>Yes</v>
          </cell>
          <cell r="Z416">
            <v>0</v>
          </cell>
          <cell r="AA416">
            <v>0</v>
          </cell>
          <cell r="AB416">
            <v>0</v>
          </cell>
          <cell r="AC416">
            <v>0</v>
          </cell>
          <cell r="AD416">
            <v>0</v>
          </cell>
          <cell r="AE416">
            <v>0</v>
          </cell>
          <cell r="AF416">
            <v>0</v>
          </cell>
          <cell r="AG416">
            <v>0</v>
          </cell>
          <cell r="AH416">
            <v>0</v>
          </cell>
          <cell r="AI416">
            <v>0</v>
          </cell>
          <cell r="AJ416">
            <v>0</v>
          </cell>
          <cell r="AK416">
            <v>0</v>
          </cell>
          <cell r="AL416">
            <v>0</v>
          </cell>
          <cell r="AM416">
            <v>0</v>
          </cell>
          <cell r="AN416">
            <v>0</v>
          </cell>
          <cell r="AO416">
            <v>0</v>
          </cell>
          <cell r="AP416">
            <v>0</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3</v>
          </cell>
        </row>
        <row r="417">
          <cell r="F417" t="str">
            <v>R12.02</v>
          </cell>
          <cell r="H417">
            <v>0</v>
          </cell>
          <cell r="I417" t="str">
            <v>R12.02</v>
          </cell>
          <cell r="K417">
            <v>0</v>
          </cell>
          <cell r="L417">
            <v>0</v>
          </cell>
          <cell r="U417">
            <v>0</v>
          </cell>
          <cell r="V417" t="str">
            <v/>
          </cell>
          <cell r="W417">
            <v>0</v>
          </cell>
          <cell r="X417">
            <v>0</v>
          </cell>
          <cell r="Y417">
            <v>0</v>
          </cell>
          <cell r="Z417">
            <v>0</v>
          </cell>
          <cell r="AA417">
            <v>0</v>
          </cell>
          <cell r="AB417">
            <v>0</v>
          </cell>
          <cell r="AC417">
            <v>0</v>
          </cell>
          <cell r="AD417">
            <v>0</v>
          </cell>
          <cell r="AE417">
            <v>0</v>
          </cell>
          <cell r="AF417">
            <v>0</v>
          </cell>
          <cell r="AG417">
            <v>0</v>
          </cell>
          <cell r="AH417">
            <v>0</v>
          </cell>
          <cell r="AI417">
            <v>0</v>
          </cell>
          <cell r="AJ417">
            <v>0</v>
          </cell>
          <cell r="AK417">
            <v>0</v>
          </cell>
          <cell r="AL417">
            <v>0</v>
          </cell>
          <cell r="AM417">
            <v>0</v>
          </cell>
          <cell r="AN417">
            <v>0</v>
          </cell>
          <cell r="AO417">
            <v>0</v>
          </cell>
          <cell r="AP417">
            <v>0</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U417">
            <v>0</v>
          </cell>
        </row>
        <row r="418">
          <cell r="F418" t="str">
            <v/>
          </cell>
          <cell r="H418">
            <v>0</v>
          </cell>
          <cell r="I418" t="str">
            <v/>
          </cell>
          <cell r="K418">
            <v>0</v>
          </cell>
          <cell r="L418">
            <v>0</v>
          </cell>
          <cell r="U418">
            <v>0</v>
          </cell>
          <cell r="V418" t="str">
            <v/>
          </cell>
          <cell r="W418">
            <v>0</v>
          </cell>
          <cell r="X418">
            <v>0</v>
          </cell>
          <cell r="Y418">
            <v>0</v>
          </cell>
          <cell r="Z418">
            <v>0</v>
          </cell>
          <cell r="AA418">
            <v>0</v>
          </cell>
          <cell r="AB418">
            <v>0</v>
          </cell>
          <cell r="AC418">
            <v>0</v>
          </cell>
          <cell r="AD418">
            <v>0</v>
          </cell>
          <cell r="AE418">
            <v>0</v>
          </cell>
          <cell r="AF418">
            <v>0</v>
          </cell>
          <cell r="AG418">
            <v>0</v>
          </cell>
          <cell r="AH418">
            <v>0</v>
          </cell>
          <cell r="AI418">
            <v>0</v>
          </cell>
          <cell r="AJ418">
            <v>0</v>
          </cell>
          <cell r="AK418">
            <v>0</v>
          </cell>
          <cell r="AL418">
            <v>0</v>
          </cell>
          <cell r="AM418">
            <v>0</v>
          </cell>
          <cell r="AN418">
            <v>0</v>
          </cell>
          <cell r="AO418">
            <v>0</v>
          </cell>
          <cell r="AP418">
            <v>0</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U418">
            <v>0</v>
          </cell>
        </row>
        <row r="419">
          <cell r="F419" t="str">
            <v>R12.03</v>
          </cell>
          <cell r="H419">
            <v>0</v>
          </cell>
          <cell r="I419" t="str">
            <v>R12.03</v>
          </cell>
          <cell r="K419">
            <v>0</v>
          </cell>
          <cell r="L419">
            <v>0</v>
          </cell>
          <cell r="U419">
            <v>0</v>
          </cell>
          <cell r="V419" t="str">
            <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U419">
            <v>0</v>
          </cell>
        </row>
        <row r="420">
          <cell r="F420" t="str">
            <v>R12.04</v>
          </cell>
          <cell r="H420">
            <v>0</v>
          </cell>
          <cell r="I420" t="str">
            <v>R12.04</v>
          </cell>
          <cell r="K420">
            <v>0</v>
          </cell>
          <cell r="L420">
            <v>0</v>
          </cell>
          <cell r="U420">
            <v>0</v>
          </cell>
          <cell r="V420" t="str">
            <v/>
          </cell>
          <cell r="W420">
            <v>0</v>
          </cell>
          <cell r="X420">
            <v>0</v>
          </cell>
          <cell r="Y420">
            <v>0</v>
          </cell>
          <cell r="Z420">
            <v>0</v>
          </cell>
          <cell r="AA420">
            <v>0</v>
          </cell>
          <cell r="AB420">
            <v>0</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0</v>
          </cell>
          <cell r="BJ420">
            <v>0</v>
          </cell>
          <cell r="BK420">
            <v>0</v>
          </cell>
          <cell r="BL420">
            <v>0</v>
          </cell>
          <cell r="BM420">
            <v>0</v>
          </cell>
          <cell r="BN420">
            <v>0</v>
          </cell>
          <cell r="BO420">
            <v>0</v>
          </cell>
          <cell r="BP420">
            <v>0</v>
          </cell>
          <cell r="BQ420">
            <v>0</v>
          </cell>
          <cell r="BR420">
            <v>0</v>
          </cell>
          <cell r="BS420">
            <v>0</v>
          </cell>
          <cell r="BT420">
            <v>0</v>
          </cell>
          <cell r="BU420">
            <v>0</v>
          </cell>
        </row>
        <row r="421">
          <cell r="F421" t="str">
            <v>R12.05</v>
          </cell>
          <cell r="H421">
            <v>0</v>
          </cell>
          <cell r="I421" t="str">
            <v>R12.05</v>
          </cell>
          <cell r="K421">
            <v>0</v>
          </cell>
          <cell r="L421">
            <v>0</v>
          </cell>
          <cell r="U421">
            <v>0</v>
          </cell>
          <cell r="V421" t="str">
            <v/>
          </cell>
          <cell r="W421">
            <v>0</v>
          </cell>
          <cell r="X421">
            <v>0</v>
          </cell>
          <cell r="Y421">
            <v>0</v>
          </cell>
          <cell r="Z421">
            <v>0</v>
          </cell>
          <cell r="AA421">
            <v>0</v>
          </cell>
          <cell r="AB421">
            <v>0</v>
          </cell>
          <cell r="AC421">
            <v>0</v>
          </cell>
          <cell r="AD421">
            <v>0</v>
          </cell>
          <cell r="AE421">
            <v>0</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U421">
            <v>0</v>
          </cell>
        </row>
        <row r="422">
          <cell r="F422">
            <v>12.04</v>
          </cell>
          <cell r="H422">
            <v>0</v>
          </cell>
          <cell r="I422">
            <v>12.04</v>
          </cell>
          <cell r="K422">
            <v>0</v>
          </cell>
          <cell r="L422">
            <v>0</v>
          </cell>
          <cell r="U422" t="str">
            <v>Excessive Return of Refugees</v>
          </cell>
          <cell r="V422" t="str">
            <v/>
          </cell>
          <cell r="W422" t="str">
            <v>No</v>
          </cell>
          <cell r="X422" t="str">
            <v>Yes</v>
          </cell>
          <cell r="Y422">
            <v>0</v>
          </cell>
          <cell r="Z422">
            <v>0</v>
          </cell>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U422">
            <v>2</v>
          </cell>
        </row>
        <row r="423">
          <cell r="F423" t="str">
            <v/>
          </cell>
          <cell r="H423">
            <v>0</v>
          </cell>
          <cell r="I423" t="str">
            <v/>
          </cell>
          <cell r="K423">
            <v>0</v>
          </cell>
          <cell r="L423">
            <v>0</v>
          </cell>
          <cell r="U423">
            <v>0</v>
          </cell>
          <cell r="V423" t="str">
            <v/>
          </cell>
          <cell r="W423">
            <v>0</v>
          </cell>
          <cell r="X423">
            <v>0</v>
          </cell>
          <cell r="Y423">
            <v>0</v>
          </cell>
          <cell r="Z423">
            <v>0</v>
          </cell>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row>
        <row r="424">
          <cell r="F424" t="str">
            <v/>
          </cell>
          <cell r="H424">
            <v>0</v>
          </cell>
          <cell r="I424" t="str">
            <v/>
          </cell>
          <cell r="K424">
            <v>0</v>
          </cell>
          <cell r="L424">
            <v>0</v>
          </cell>
          <cell r="U424">
            <v>0</v>
          </cell>
          <cell r="V424" t="str">
            <v/>
          </cell>
          <cell r="W424">
            <v>0</v>
          </cell>
          <cell r="X424">
            <v>0</v>
          </cell>
          <cell r="Y424">
            <v>0</v>
          </cell>
          <cell r="Z424">
            <v>0</v>
          </cell>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row>
        <row r="425">
          <cell r="F425">
            <v>12.049999999999999</v>
          </cell>
          <cell r="H425">
            <v>0</v>
          </cell>
          <cell r="I425">
            <v>12.049999999999999</v>
          </cell>
          <cell r="K425">
            <v>0</v>
          </cell>
          <cell r="L425">
            <v>0</v>
          </cell>
          <cell r="U425" t="str">
            <v>Confiscation or Loss of Land</v>
          </cell>
          <cell r="V425" t="str">
            <v/>
          </cell>
          <cell r="W425" t="str">
            <v>No</v>
          </cell>
          <cell r="X425" t="str">
            <v>Yes</v>
          </cell>
          <cell r="Y425">
            <v>0</v>
          </cell>
          <cell r="Z425">
            <v>0</v>
          </cell>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2</v>
          </cell>
        </row>
        <row r="426">
          <cell r="F426">
            <v>12.059999999999999</v>
          </cell>
          <cell r="H426">
            <v>0</v>
          </cell>
          <cell r="I426">
            <v>12.059999999999999</v>
          </cell>
          <cell r="K426">
            <v>0</v>
          </cell>
          <cell r="L426">
            <v>0</v>
          </cell>
          <cell r="U426" t="str">
            <v>Loss or Damage to House</v>
          </cell>
          <cell r="V426" t="str">
            <v/>
          </cell>
          <cell r="W426" t="str">
            <v>No</v>
          </cell>
          <cell r="X426" t="str">
            <v>Yes</v>
          </cell>
          <cell r="Y426">
            <v>0</v>
          </cell>
          <cell r="Z426">
            <v>0</v>
          </cell>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cell r="AS426">
            <v>0</v>
          </cell>
          <cell r="AT426">
            <v>0</v>
          </cell>
          <cell r="AU426">
            <v>0</v>
          </cell>
          <cell r="AV426">
            <v>0</v>
          </cell>
          <cell r="AW426">
            <v>0</v>
          </cell>
          <cell r="AX426">
            <v>0</v>
          </cell>
          <cell r="AY426">
            <v>0</v>
          </cell>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U426">
            <v>2</v>
          </cell>
        </row>
        <row r="427">
          <cell r="F427">
            <v>12.069999999999999</v>
          </cell>
          <cell r="H427">
            <v>0</v>
          </cell>
          <cell r="I427">
            <v>12.069999999999999</v>
          </cell>
          <cell r="K427">
            <v>0</v>
          </cell>
          <cell r="L427">
            <v>0</v>
          </cell>
          <cell r="U427" t="str">
            <v>Theft or Loss of Livestock</v>
          </cell>
          <cell r="V427" t="str">
            <v/>
          </cell>
          <cell r="W427" t="str">
            <v>No</v>
          </cell>
          <cell r="X427" t="str">
            <v>Yes</v>
          </cell>
          <cell r="Y427">
            <v>0</v>
          </cell>
          <cell r="Z427">
            <v>0</v>
          </cell>
          <cell r="AA427">
            <v>0</v>
          </cell>
          <cell r="AB427">
            <v>0</v>
          </cell>
          <cell r="AC427">
            <v>0</v>
          </cell>
          <cell r="AD427">
            <v>0</v>
          </cell>
          <cell r="AE427">
            <v>0</v>
          </cell>
          <cell r="AF427">
            <v>0</v>
          </cell>
          <cell r="AG427">
            <v>0</v>
          </cell>
          <cell r="AH427">
            <v>0</v>
          </cell>
          <cell r="AI427">
            <v>0</v>
          </cell>
          <cell r="AJ427">
            <v>0</v>
          </cell>
          <cell r="AK427">
            <v>0</v>
          </cell>
          <cell r="AL427">
            <v>0</v>
          </cell>
          <cell r="AM427">
            <v>0</v>
          </cell>
          <cell r="AN427">
            <v>0</v>
          </cell>
          <cell r="AO427">
            <v>0</v>
          </cell>
          <cell r="AP427">
            <v>0</v>
          </cell>
          <cell r="AQ427">
            <v>0</v>
          </cell>
          <cell r="AR427">
            <v>0</v>
          </cell>
          <cell r="AS427">
            <v>0</v>
          </cell>
          <cell r="AT427">
            <v>0</v>
          </cell>
          <cell r="AU427">
            <v>0</v>
          </cell>
          <cell r="AV427">
            <v>0</v>
          </cell>
          <cell r="AW427">
            <v>0</v>
          </cell>
          <cell r="AX427">
            <v>0</v>
          </cell>
          <cell r="AY427">
            <v>0</v>
          </cell>
          <cell r="AZ427">
            <v>0</v>
          </cell>
          <cell r="BA427">
            <v>0</v>
          </cell>
          <cell r="BB427">
            <v>0</v>
          </cell>
          <cell r="BC427">
            <v>0</v>
          </cell>
          <cell r="BD427">
            <v>0</v>
          </cell>
          <cell r="BE427">
            <v>0</v>
          </cell>
          <cell r="BF427">
            <v>0</v>
          </cell>
          <cell r="BG427">
            <v>0</v>
          </cell>
          <cell r="BH427">
            <v>0</v>
          </cell>
          <cell r="BI427">
            <v>0</v>
          </cell>
          <cell r="BJ427">
            <v>0</v>
          </cell>
          <cell r="BK427">
            <v>0</v>
          </cell>
          <cell r="BL427">
            <v>0</v>
          </cell>
          <cell r="BM427">
            <v>0</v>
          </cell>
          <cell r="BN427">
            <v>0</v>
          </cell>
          <cell r="BO427">
            <v>0</v>
          </cell>
          <cell r="BP427">
            <v>0</v>
          </cell>
          <cell r="BQ427">
            <v>0</v>
          </cell>
          <cell r="BR427">
            <v>0</v>
          </cell>
          <cell r="BS427">
            <v>0</v>
          </cell>
          <cell r="BT427">
            <v>0</v>
          </cell>
          <cell r="BU427">
            <v>2</v>
          </cell>
        </row>
        <row r="428">
          <cell r="F428">
            <v>12.079999999999998</v>
          </cell>
          <cell r="H428">
            <v>0</v>
          </cell>
          <cell r="I428">
            <v>12.079999999999998</v>
          </cell>
          <cell r="K428">
            <v>0</v>
          </cell>
          <cell r="L428">
            <v>0</v>
          </cell>
          <cell r="U428" t="str">
            <v>Theft or Loss of Household Items or Other Assets</v>
          </cell>
          <cell r="V428" t="str">
            <v/>
          </cell>
          <cell r="W428" t="str">
            <v>No</v>
          </cell>
          <cell r="X428" t="str">
            <v>Yes</v>
          </cell>
          <cell r="Y428">
            <v>0</v>
          </cell>
          <cell r="Z428">
            <v>0</v>
          </cell>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cell r="AS428">
            <v>0</v>
          </cell>
          <cell r="AT428">
            <v>0</v>
          </cell>
          <cell r="AU428">
            <v>0</v>
          </cell>
          <cell r="AV428">
            <v>0</v>
          </cell>
          <cell r="AW428">
            <v>0</v>
          </cell>
          <cell r="AX428">
            <v>0</v>
          </cell>
          <cell r="AY428">
            <v>0</v>
          </cell>
          <cell r="AZ428">
            <v>0</v>
          </cell>
          <cell r="BA428">
            <v>0</v>
          </cell>
          <cell r="BB428">
            <v>0</v>
          </cell>
          <cell r="BC428">
            <v>0</v>
          </cell>
          <cell r="BD428">
            <v>0</v>
          </cell>
          <cell r="BE428">
            <v>0</v>
          </cell>
          <cell r="BF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0</v>
          </cell>
          <cell r="BU428">
            <v>2</v>
          </cell>
        </row>
        <row r="429">
          <cell r="F429">
            <v>12.09</v>
          </cell>
          <cell r="H429">
            <v>0</v>
          </cell>
          <cell r="I429">
            <v>12.09</v>
          </cell>
          <cell r="K429">
            <v>0</v>
          </cell>
          <cell r="L429">
            <v>0</v>
          </cell>
          <cell r="U429" t="str">
            <v>During the past 7 days, for how many days did members of your household go hungry?</v>
          </cell>
          <cell r="V429" t="str">
            <v/>
          </cell>
          <cell r="W429" t="str">
            <v>Zero</v>
          </cell>
          <cell r="X429" t="str">
            <v>One</v>
          </cell>
          <cell r="Y429" t="str">
            <v>Two</v>
          </cell>
          <cell r="Z429" t="str">
            <v>Three</v>
          </cell>
          <cell r="AA429" t="str">
            <v>Four</v>
          </cell>
          <cell r="AB429" t="str">
            <v>Five</v>
          </cell>
          <cell r="AC429" t="str">
            <v>Six</v>
          </cell>
          <cell r="AD429" t="str">
            <v>Seven</v>
          </cell>
          <cell r="AE429" t="str">
            <v>Days</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cell r="AS429">
            <v>0</v>
          </cell>
          <cell r="AT429">
            <v>0</v>
          </cell>
          <cell r="AU429">
            <v>0</v>
          </cell>
          <cell r="AV429">
            <v>0</v>
          </cell>
          <cell r="AW429">
            <v>0</v>
          </cell>
          <cell r="AX429">
            <v>0</v>
          </cell>
          <cell r="AY429">
            <v>0</v>
          </cell>
          <cell r="AZ429">
            <v>0</v>
          </cell>
          <cell r="BA429">
            <v>0</v>
          </cell>
          <cell r="BB429">
            <v>0</v>
          </cell>
          <cell r="BC429">
            <v>0</v>
          </cell>
          <cell r="BD429">
            <v>0</v>
          </cell>
          <cell r="BE429">
            <v>0</v>
          </cell>
          <cell r="BF429">
            <v>0</v>
          </cell>
          <cell r="BG429">
            <v>0</v>
          </cell>
          <cell r="BH429">
            <v>0</v>
          </cell>
          <cell r="BI429">
            <v>0</v>
          </cell>
          <cell r="BJ429">
            <v>0</v>
          </cell>
          <cell r="BK429">
            <v>0</v>
          </cell>
          <cell r="BL429">
            <v>0</v>
          </cell>
          <cell r="BM429">
            <v>0</v>
          </cell>
          <cell r="BN429">
            <v>0</v>
          </cell>
          <cell r="BO429">
            <v>0</v>
          </cell>
          <cell r="BP429">
            <v>0</v>
          </cell>
          <cell r="BQ429">
            <v>0</v>
          </cell>
          <cell r="BR429">
            <v>0</v>
          </cell>
          <cell r="BS429">
            <v>0</v>
          </cell>
          <cell r="BT429">
            <v>0</v>
          </cell>
          <cell r="BU429">
            <v>9</v>
          </cell>
        </row>
        <row r="430">
          <cell r="F430" t="str">
            <v/>
          </cell>
          <cell r="H430">
            <v>0</v>
          </cell>
          <cell r="I430" t="str">
            <v/>
          </cell>
          <cell r="K430">
            <v>0</v>
          </cell>
          <cell r="L430">
            <v>0</v>
          </cell>
          <cell r="U430">
            <v>0</v>
          </cell>
          <cell r="V430" t="str">
            <v/>
          </cell>
          <cell r="W430">
            <v>0</v>
          </cell>
          <cell r="X430">
            <v>0</v>
          </cell>
          <cell r="Y430">
            <v>0</v>
          </cell>
          <cell r="Z430">
            <v>0</v>
          </cell>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U430">
            <v>0</v>
          </cell>
        </row>
        <row r="431">
          <cell r="F431">
            <v>10.220000000000001</v>
          </cell>
          <cell r="H431">
            <v>0</v>
          </cell>
          <cell r="I431">
            <v>10.220000000000001</v>
          </cell>
          <cell r="K431">
            <v>0</v>
          </cell>
          <cell r="L431">
            <v>0</v>
          </cell>
          <cell r="U431" t="str">
            <v>A watch or a clock in working condition</v>
          </cell>
          <cell r="V431" t="str">
            <v/>
          </cell>
          <cell r="W431" t="e">
            <v>#REF!</v>
          </cell>
          <cell r="X431" t="e">
            <v>#REF!</v>
          </cell>
          <cell r="Y431" t="e">
            <v>#REF!</v>
          </cell>
          <cell r="Z431" t="e">
            <v>#REF!</v>
          </cell>
          <cell r="AA431" t="e">
            <v>#REF!</v>
          </cell>
          <cell r="AB431" t="e">
            <v>#REF!</v>
          </cell>
          <cell r="AC431" t="e">
            <v>#REF!</v>
          </cell>
          <cell r="AD431" t="e">
            <v>#REF!</v>
          </cell>
          <cell r="AE431" t="e">
            <v>#REF!</v>
          </cell>
          <cell r="AF431" t="e">
            <v>#REF!</v>
          </cell>
          <cell r="AG431" t="e">
            <v>#REF!</v>
          </cell>
          <cell r="AH431" t="e">
            <v>#REF!</v>
          </cell>
          <cell r="AI431" t="e">
            <v>#REF!</v>
          </cell>
          <cell r="AJ431" t="e">
            <v>#REF!</v>
          </cell>
          <cell r="AK431" t="e">
            <v>#REF!</v>
          </cell>
          <cell r="AL431" t="e">
            <v>#REF!</v>
          </cell>
          <cell r="AM431" t="e">
            <v>#REF!</v>
          </cell>
          <cell r="AN431" t="e">
            <v>#REF!</v>
          </cell>
          <cell r="AO431" t="e">
            <v>#REF!</v>
          </cell>
          <cell r="AP431" t="e">
            <v>#REF!</v>
          </cell>
          <cell r="AQ431" t="e">
            <v>#REF!</v>
          </cell>
          <cell r="AR431" t="e">
            <v>#REF!</v>
          </cell>
          <cell r="AS431" t="e">
            <v>#REF!</v>
          </cell>
          <cell r="AT431" t="e">
            <v>#REF!</v>
          </cell>
          <cell r="AU431" t="e">
            <v>#REF!</v>
          </cell>
          <cell r="AV431" t="e">
            <v>#REF!</v>
          </cell>
          <cell r="AW431" t="e">
            <v>#REF!</v>
          </cell>
          <cell r="AX431" t="e">
            <v>#REF!</v>
          </cell>
          <cell r="AY431" t="e">
            <v>#REF!</v>
          </cell>
          <cell r="AZ431" t="e">
            <v>#REF!</v>
          </cell>
          <cell r="BA431" t="e">
            <v>#REF!</v>
          </cell>
          <cell r="BB431" t="e">
            <v>#REF!</v>
          </cell>
          <cell r="BC431" t="e">
            <v>#REF!</v>
          </cell>
          <cell r="BD431" t="e">
            <v>#REF!</v>
          </cell>
          <cell r="BE431" t="e">
            <v>#REF!</v>
          </cell>
          <cell r="BF431" t="e">
            <v>#REF!</v>
          </cell>
          <cell r="BG431" t="e">
            <v>#REF!</v>
          </cell>
          <cell r="BH431" t="e">
            <v>#REF!</v>
          </cell>
          <cell r="BI431" t="e">
            <v>#REF!</v>
          </cell>
          <cell r="BJ431" t="e">
            <v>#REF!</v>
          </cell>
          <cell r="BK431" t="e">
            <v>#REF!</v>
          </cell>
          <cell r="BL431" t="e">
            <v>#REF!</v>
          </cell>
          <cell r="BM431" t="e">
            <v>#REF!</v>
          </cell>
          <cell r="BN431" t="e">
            <v>#REF!</v>
          </cell>
          <cell r="BO431" t="e">
            <v>#REF!</v>
          </cell>
          <cell r="BP431" t="e">
            <v>#REF!</v>
          </cell>
          <cell r="BQ431" t="e">
            <v>#REF!</v>
          </cell>
          <cell r="BR431" t="e">
            <v>#REF!</v>
          </cell>
          <cell r="BS431" t="e">
            <v>#REF!</v>
          </cell>
          <cell r="BT431" t="e">
            <v>#REF!</v>
          </cell>
          <cell r="BU431">
            <v>50</v>
          </cell>
        </row>
        <row r="432">
          <cell r="F432" t="str">
            <v/>
          </cell>
          <cell r="H432">
            <v>0</v>
          </cell>
          <cell r="I432" t="str">
            <v/>
          </cell>
          <cell r="K432">
            <v>0</v>
          </cell>
          <cell r="L432">
            <v>0</v>
          </cell>
          <cell r="U432">
            <v>0</v>
          </cell>
          <cell r="V432" t="str">
            <v/>
          </cell>
          <cell r="W432">
            <v>0</v>
          </cell>
          <cell r="X432">
            <v>0</v>
          </cell>
          <cell r="Y432">
            <v>0</v>
          </cell>
          <cell r="Z432">
            <v>0</v>
          </cell>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cell r="AS432">
            <v>0</v>
          </cell>
          <cell r="AT432">
            <v>0</v>
          </cell>
          <cell r="AU432">
            <v>0</v>
          </cell>
          <cell r="AV432">
            <v>0</v>
          </cell>
          <cell r="AW432">
            <v>0</v>
          </cell>
          <cell r="AX432">
            <v>0</v>
          </cell>
          <cell r="AY432">
            <v>0</v>
          </cell>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U432">
            <v>0</v>
          </cell>
        </row>
        <row r="433">
          <cell r="F433" t="str">
            <v>R10.29</v>
          </cell>
          <cell r="H433">
            <v>0</v>
          </cell>
          <cell r="I433" t="str">
            <v>R10.29</v>
          </cell>
          <cell r="K433">
            <v>0</v>
          </cell>
          <cell r="L433">
            <v>0</v>
          </cell>
          <cell r="U433">
            <v>0</v>
          </cell>
          <cell r="V433" t="str">
            <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row>
        <row r="434">
          <cell r="F434" t="str">
            <v/>
          </cell>
          <cell r="H434">
            <v>0</v>
          </cell>
          <cell r="I434" t="str">
            <v/>
          </cell>
          <cell r="K434">
            <v>0</v>
          </cell>
          <cell r="L434">
            <v>0</v>
          </cell>
          <cell r="U434">
            <v>0</v>
          </cell>
          <cell r="V434" t="str">
            <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P434">
            <v>0</v>
          </cell>
          <cell r="AQ434">
            <v>0</v>
          </cell>
          <cell r="AR434">
            <v>0</v>
          </cell>
          <cell r="AS434">
            <v>0</v>
          </cell>
          <cell r="AT434">
            <v>0</v>
          </cell>
          <cell r="AU434">
            <v>0</v>
          </cell>
          <cell r="AV434">
            <v>0</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row>
        <row r="435">
          <cell r="F435" t="str">
            <v/>
          </cell>
          <cell r="H435">
            <v>0</v>
          </cell>
          <cell r="I435" t="str">
            <v/>
          </cell>
          <cell r="K435">
            <v>0</v>
          </cell>
          <cell r="L435">
            <v>0</v>
          </cell>
          <cell r="U435">
            <v>0</v>
          </cell>
          <cell r="V435" t="str">
            <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row>
        <row r="436">
          <cell r="F436" t="str">
            <v/>
          </cell>
          <cell r="H436">
            <v>0</v>
          </cell>
          <cell r="I436" t="str">
            <v/>
          </cell>
          <cell r="K436">
            <v>0</v>
          </cell>
          <cell r="L436">
            <v>0</v>
          </cell>
          <cell r="U436">
            <v>0</v>
          </cell>
          <cell r="V436" t="str">
            <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row>
        <row r="437">
          <cell r="F437" t="str">
            <v>R9.37</v>
          </cell>
          <cell r="H437">
            <v>0</v>
          </cell>
          <cell r="I437" t="str">
            <v>R9.37</v>
          </cell>
          <cell r="K437">
            <v>0</v>
          </cell>
          <cell r="L437">
            <v>0</v>
          </cell>
          <cell r="U437">
            <v>0</v>
          </cell>
          <cell r="V437" t="str">
            <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row>
        <row r="438">
          <cell r="F438" t="str">
            <v>R9.37</v>
          </cell>
          <cell r="H438">
            <v>0</v>
          </cell>
          <cell r="I438" t="str">
            <v>R9.37</v>
          </cell>
          <cell r="K438">
            <v>0</v>
          </cell>
          <cell r="L438">
            <v>0</v>
          </cell>
          <cell r="U438">
            <v>0</v>
          </cell>
          <cell r="V438" t="str">
            <v/>
          </cell>
          <cell r="W438">
            <v>0</v>
          </cell>
          <cell r="X438">
            <v>0</v>
          </cell>
          <cell r="Y438">
            <v>0</v>
          </cell>
          <cell r="Z438">
            <v>0</v>
          </cell>
          <cell r="AA438">
            <v>0</v>
          </cell>
          <cell r="AB438">
            <v>0</v>
          </cell>
          <cell r="AC438">
            <v>0</v>
          </cell>
          <cell r="AD438">
            <v>0</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row>
        <row r="439">
          <cell r="F439">
            <v>9.1300000000000008</v>
          </cell>
          <cell r="H439">
            <v>0</v>
          </cell>
          <cell r="I439">
            <v>9.1300000000000008</v>
          </cell>
          <cell r="K439">
            <v>0</v>
          </cell>
          <cell r="L439" t="e">
            <v>#REF!</v>
          </cell>
          <cell r="U439" t="str">
            <v>What was the crop that took up the second largest amount of land?</v>
          </cell>
          <cell r="V439" t="str">
            <v/>
          </cell>
          <cell r="W439" t="str">
            <v>None</v>
          </cell>
          <cell r="X439" t="str">
            <v>Did Not Cultivate Anything</v>
          </cell>
          <cell r="Y439" t="str">
            <v>Wheat</v>
          </cell>
          <cell r="Z439" t="str">
            <v>Maize / Sorghum</v>
          </cell>
          <cell r="AA439" t="str">
            <v>Corn</v>
          </cell>
          <cell r="AB439" t="str">
            <v>Barley</v>
          </cell>
          <cell r="AC439" t="str">
            <v>Rice</v>
          </cell>
          <cell r="AD439" t="str">
            <v>Hashish</v>
          </cell>
          <cell r="AE439" t="str">
            <v xml:space="preserve">Sesame Seed </v>
          </cell>
          <cell r="AF439" t="str">
            <v>Alfalfa / Clover / Other fodder</v>
          </cell>
          <cell r="AG439" t="str">
            <v>Millet</v>
          </cell>
          <cell r="AH439" t="str">
            <v>Rapeseeds</v>
          </cell>
          <cell r="AI439" t="str">
            <v>Sugar Cane / Beet</v>
          </cell>
          <cell r="AJ439" t="str">
            <v>Cotton</v>
          </cell>
          <cell r="AK439" t="str">
            <v>Cumin</v>
          </cell>
          <cell r="AL439" t="str">
            <v>Potatoes</v>
          </cell>
          <cell r="AM439" t="str">
            <v>Beans</v>
          </cell>
          <cell r="AN439" t="str">
            <v>Eggplant</v>
          </cell>
          <cell r="AO439" t="str">
            <v>Tomato</v>
          </cell>
          <cell r="AP439" t="str">
            <v>Onions</v>
          </cell>
          <cell r="AQ439" t="str">
            <v>Okra</v>
          </cell>
          <cell r="AR439" t="str">
            <v>Other Vege.</v>
          </cell>
          <cell r="AS439" t="str">
            <v>Fruit / Nut Trees</v>
          </cell>
          <cell r="AT439" t="str">
            <v>Grapes</v>
          </cell>
          <cell r="AU439" t="str">
            <v>Melon</v>
          </cell>
          <cell r="AV439" t="str">
            <v>Other Fruits</v>
          </cell>
          <cell r="AW439" t="str">
            <v>Opium</v>
          </cell>
          <cell r="AX439" t="str">
            <v>Flax</v>
          </cell>
          <cell r="AY439" t="str">
            <v>Saffron</v>
          </cell>
          <cell r="AZ439" t="str">
            <v>Other:</v>
          </cell>
          <cell r="BA439">
            <v>0</v>
          </cell>
          <cell r="BB439">
            <v>0</v>
          </cell>
          <cell r="BC439">
            <v>0</v>
          </cell>
          <cell r="BD439">
            <v>0</v>
          </cell>
          <cell r="BE439">
            <v>0</v>
          </cell>
          <cell r="BF439">
            <v>0</v>
          </cell>
          <cell r="BG439">
            <v>0</v>
          </cell>
          <cell r="BH439">
            <v>0</v>
          </cell>
          <cell r="BI439">
            <v>0</v>
          </cell>
          <cell r="BJ439">
            <v>0</v>
          </cell>
          <cell r="BK439">
            <v>0</v>
          </cell>
          <cell r="BL439">
            <v>0</v>
          </cell>
          <cell r="BM439">
            <v>0</v>
          </cell>
          <cell r="BN439">
            <v>0</v>
          </cell>
          <cell r="BO439">
            <v>0</v>
          </cell>
          <cell r="BP439">
            <v>0</v>
          </cell>
          <cell r="BQ439">
            <v>0</v>
          </cell>
          <cell r="BR439">
            <v>0</v>
          </cell>
          <cell r="BS439">
            <v>0</v>
          </cell>
          <cell r="BT439">
            <v>0</v>
          </cell>
          <cell r="BU439">
            <v>30</v>
          </cell>
        </row>
        <row r="440">
          <cell r="F440">
            <v>9.2099999999999955</v>
          </cell>
          <cell r="H440">
            <v>0</v>
          </cell>
          <cell r="I440">
            <v>9.2099999999999955</v>
          </cell>
          <cell r="K440">
            <v>0</v>
          </cell>
          <cell r="L440" t="str">
            <v/>
          </cell>
          <cell r="U440" t="str">
            <v>What was the crop that took up the third largest amount of land?</v>
          </cell>
          <cell r="V440" t="str">
            <v/>
          </cell>
          <cell r="W440" t="str">
            <v>None</v>
          </cell>
          <cell r="X440" t="str">
            <v>Did Not Cultivate Anything</v>
          </cell>
          <cell r="Y440" t="str">
            <v>Wheat</v>
          </cell>
          <cell r="Z440" t="str">
            <v>Maize / Sorghum</v>
          </cell>
          <cell r="AA440" t="str">
            <v>Corn</v>
          </cell>
          <cell r="AB440" t="str">
            <v>Barley</v>
          </cell>
          <cell r="AC440" t="str">
            <v>Rice</v>
          </cell>
          <cell r="AD440" t="str">
            <v>Hashish</v>
          </cell>
          <cell r="AE440" t="str">
            <v xml:space="preserve">Sesame Seed </v>
          </cell>
          <cell r="AF440" t="str">
            <v>Alfalfa / Clover / Other fodder</v>
          </cell>
          <cell r="AG440" t="str">
            <v>Millet</v>
          </cell>
          <cell r="AH440" t="str">
            <v>Rapeseeds</v>
          </cell>
          <cell r="AI440" t="str">
            <v>Sugar Cane / Beet</v>
          </cell>
          <cell r="AJ440" t="str">
            <v>Cotton</v>
          </cell>
          <cell r="AK440" t="str">
            <v>Cumin</v>
          </cell>
          <cell r="AL440" t="str">
            <v>Potatoes</v>
          </cell>
          <cell r="AM440" t="str">
            <v>Beans</v>
          </cell>
          <cell r="AN440" t="str">
            <v>Eggplant</v>
          </cell>
          <cell r="AO440" t="str">
            <v>Tomato</v>
          </cell>
          <cell r="AP440" t="str">
            <v>Onions</v>
          </cell>
          <cell r="AQ440" t="str">
            <v>Okra</v>
          </cell>
          <cell r="AR440" t="str">
            <v>Other Vege.</v>
          </cell>
          <cell r="AS440" t="str">
            <v>Fruit / Nut Trees</v>
          </cell>
          <cell r="AT440" t="str">
            <v>Grapes</v>
          </cell>
          <cell r="AU440" t="str">
            <v>Melon</v>
          </cell>
          <cell r="AV440" t="str">
            <v>Other Fruits</v>
          </cell>
          <cell r="AW440" t="str">
            <v>Opium</v>
          </cell>
          <cell r="AX440" t="str">
            <v>Flax</v>
          </cell>
          <cell r="AY440" t="str">
            <v>Saffron</v>
          </cell>
          <cell r="AZ440" t="str">
            <v>Other:</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U440">
            <v>30</v>
          </cell>
        </row>
        <row r="441">
          <cell r="F441" t="str">
            <v>R9.35</v>
          </cell>
          <cell r="H441">
            <v>0</v>
          </cell>
          <cell r="I441" t="str">
            <v>R9.35</v>
          </cell>
          <cell r="K441">
            <v>0</v>
          </cell>
          <cell r="L441">
            <v>0</v>
          </cell>
          <cell r="U441">
            <v>0</v>
          </cell>
          <cell r="V441" t="str">
            <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row>
        <row r="442">
          <cell r="F442" t="str">
            <v>R9.37</v>
          </cell>
          <cell r="H442">
            <v>0</v>
          </cell>
          <cell r="I442" t="str">
            <v>R9.37</v>
          </cell>
          <cell r="K442">
            <v>0</v>
          </cell>
          <cell r="L442">
            <v>0</v>
          </cell>
          <cell r="U442">
            <v>0</v>
          </cell>
          <cell r="V442" t="str">
            <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U442">
            <v>0</v>
          </cell>
        </row>
        <row r="443">
          <cell r="F443" t="str">
            <v>R9.39</v>
          </cell>
          <cell r="H443">
            <v>0</v>
          </cell>
          <cell r="I443" t="str">
            <v>R9.39</v>
          </cell>
          <cell r="K443">
            <v>0</v>
          </cell>
          <cell r="L443">
            <v>0</v>
          </cell>
          <cell r="U443">
            <v>0</v>
          </cell>
          <cell r="V443" t="str">
            <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cell r="AS443">
            <v>0</v>
          </cell>
          <cell r="AT443">
            <v>0</v>
          </cell>
          <cell r="AU443">
            <v>0</v>
          </cell>
          <cell r="AV443">
            <v>0</v>
          </cell>
          <cell r="AW443">
            <v>0</v>
          </cell>
          <cell r="AX443">
            <v>0</v>
          </cell>
          <cell r="AY443">
            <v>0</v>
          </cell>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0</v>
          </cell>
          <cell r="BP443">
            <v>0</v>
          </cell>
          <cell r="BQ443">
            <v>0</v>
          </cell>
          <cell r="BR443">
            <v>0</v>
          </cell>
          <cell r="BS443">
            <v>0</v>
          </cell>
          <cell r="BT443">
            <v>0</v>
          </cell>
          <cell r="BU443">
            <v>0</v>
          </cell>
        </row>
        <row r="444">
          <cell r="F444">
            <v>9.3499999999999925</v>
          </cell>
          <cell r="H444">
            <v>0</v>
          </cell>
          <cell r="I444">
            <v>9.3499999999999925</v>
          </cell>
          <cell r="K444">
            <v>0</v>
          </cell>
          <cell r="L444">
            <v>0</v>
          </cell>
          <cell r="U444" t="str">
            <v>What is the main source of irrigation for your crops in winter?</v>
          </cell>
          <cell r="V444" t="str">
            <v/>
          </cell>
          <cell r="W444" t="str">
            <v>River</v>
          </cell>
          <cell r="X444" t="str">
            <v>Canal</v>
          </cell>
          <cell r="Y444" t="str">
            <v>Dam</v>
          </cell>
          <cell r="Z444" t="str">
            <v>Deep Well</v>
          </cell>
          <cell r="AA444" t="str">
            <v>Spring</v>
          </cell>
          <cell r="AB444" t="str">
            <v>Kariz</v>
          </cell>
          <cell r="AC444" t="str">
            <v>Rain for Irrigation</v>
          </cell>
          <cell r="AD444" t="str">
            <v>Nawara</v>
          </cell>
          <cell r="AE444" t="str">
            <v>Drainage</v>
          </cell>
          <cell r="AF444" t="str">
            <v>Flood</v>
          </cell>
          <cell r="AG444" t="str">
            <v>Snow Melt</v>
          </cell>
          <cell r="AH444" t="str">
            <v>Arad</v>
          </cell>
          <cell r="AI444" t="str">
            <v>Other:</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13</v>
          </cell>
        </row>
        <row r="445">
          <cell r="F445" t="str">
            <v/>
          </cell>
          <cell r="H445">
            <v>0</v>
          </cell>
          <cell r="I445" t="str">
            <v/>
          </cell>
          <cell r="K445">
            <v>0</v>
          </cell>
          <cell r="L445">
            <v>0</v>
          </cell>
          <cell r="U445">
            <v>0</v>
          </cell>
          <cell r="V445" t="str">
            <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row>
        <row r="446">
          <cell r="F446" t="str">
            <v/>
          </cell>
          <cell r="H446">
            <v>0</v>
          </cell>
          <cell r="I446" t="str">
            <v/>
          </cell>
          <cell r="K446">
            <v>0</v>
          </cell>
          <cell r="L446">
            <v>0</v>
          </cell>
          <cell r="U446">
            <v>0</v>
          </cell>
          <cell r="V446" t="str">
            <v/>
          </cell>
          <cell r="W446">
            <v>0</v>
          </cell>
          <cell r="X446">
            <v>0</v>
          </cell>
          <cell r="Y446">
            <v>0</v>
          </cell>
          <cell r="Z446">
            <v>0</v>
          </cell>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row>
        <row r="447">
          <cell r="F447" t="str">
            <v/>
          </cell>
          <cell r="H447">
            <v>0</v>
          </cell>
          <cell r="I447" t="str">
            <v/>
          </cell>
          <cell r="K447">
            <v>0</v>
          </cell>
          <cell r="L447">
            <v>0</v>
          </cell>
          <cell r="U447">
            <v>0</v>
          </cell>
          <cell r="V447" t="str">
            <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U447">
            <v>0</v>
          </cell>
        </row>
        <row r="448">
          <cell r="F448" t="str">
            <v/>
          </cell>
          <cell r="H448">
            <v>0</v>
          </cell>
          <cell r="I448" t="str">
            <v/>
          </cell>
          <cell r="K448">
            <v>0</v>
          </cell>
          <cell r="L448">
            <v>0</v>
          </cell>
          <cell r="U448">
            <v>0</v>
          </cell>
          <cell r="V448" t="str">
            <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row>
        <row r="449">
          <cell r="F449" t="str">
            <v/>
          </cell>
          <cell r="H449">
            <v>0</v>
          </cell>
          <cell r="I449" t="str">
            <v/>
          </cell>
          <cell r="K449">
            <v>0</v>
          </cell>
          <cell r="L449">
            <v>0</v>
          </cell>
          <cell r="U449">
            <v>0</v>
          </cell>
          <cell r="V449" t="str">
            <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row>
        <row r="450">
          <cell r="F450" t="str">
            <v/>
          </cell>
          <cell r="H450">
            <v>0</v>
          </cell>
          <cell r="I450" t="str">
            <v/>
          </cell>
          <cell r="K450">
            <v>0</v>
          </cell>
          <cell r="L450">
            <v>0</v>
          </cell>
          <cell r="U450">
            <v>0</v>
          </cell>
          <cell r="V450" t="str">
            <v/>
          </cell>
          <cell r="W450">
            <v>0</v>
          </cell>
          <cell r="X450">
            <v>0</v>
          </cell>
          <cell r="Y450">
            <v>0</v>
          </cell>
          <cell r="Z450">
            <v>0</v>
          </cell>
          <cell r="AA450">
            <v>0</v>
          </cell>
          <cell r="AB450">
            <v>0</v>
          </cell>
          <cell r="AC450">
            <v>0</v>
          </cell>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row>
        <row r="451">
          <cell r="F451">
            <v>9.3899999999999917</v>
          </cell>
          <cell r="H451">
            <v>0</v>
          </cell>
          <cell r="I451">
            <v>9.3899999999999917</v>
          </cell>
          <cell r="K451">
            <v>0</v>
          </cell>
          <cell r="L451" t="e">
            <v>#REF!</v>
          </cell>
          <cell r="U451" t="str">
            <v>Following the most recent harvest, did you sell any of your harvest? [IF YES] In what months did you sell some of your harvest of this crop?</v>
          </cell>
          <cell r="V451" t="str">
            <v>[MARK ALL MENTIONED]</v>
          </cell>
          <cell r="W451" t="str">
            <v>Did Not Sell Any Harvest in Past 12 Months</v>
          </cell>
          <cell r="X451" t="str">
            <v>Spring 2010 Agricultural Season</v>
          </cell>
          <cell r="Y451" t="str">
            <v>Winter 2010-11 Agricultural Season</v>
          </cell>
          <cell r="Z451" t="str">
            <v>Spring 2011 Agricultural Season</v>
          </cell>
          <cell r="AA451" t="str">
            <v>No Crops Cultivated in Spring 2010 Agricultural Season</v>
          </cell>
          <cell r="AB451" t="str">
            <v>No Crops Cultivated in Winter 2010-11 Agricultural Season</v>
          </cell>
          <cell r="AC451" t="str">
            <v>No Crops Cultivated in Spring 2011 Agricultural Season</v>
          </cell>
          <cell r="AD451" t="str">
            <v>Wheat</v>
          </cell>
          <cell r="AE451" t="str">
            <v>Maize / Sorghum</v>
          </cell>
          <cell r="AF451" t="str">
            <v>Corn</v>
          </cell>
          <cell r="AG451" t="str">
            <v>Barley</v>
          </cell>
          <cell r="AH451" t="str">
            <v>Rice</v>
          </cell>
          <cell r="AI451" t="str">
            <v>Hashish</v>
          </cell>
          <cell r="AJ451" t="str">
            <v xml:space="preserve">Sesame Seed </v>
          </cell>
          <cell r="AK451" t="str">
            <v>Alfalfa / Clover / Other fodder</v>
          </cell>
          <cell r="AL451" t="str">
            <v>Millet</v>
          </cell>
          <cell r="AM451" t="str">
            <v>Rapeseeds</v>
          </cell>
          <cell r="AN451" t="str">
            <v>Sugar Cane / Beet</v>
          </cell>
          <cell r="AO451" t="str">
            <v>Cotton</v>
          </cell>
          <cell r="AP451" t="str">
            <v>Cumin</v>
          </cell>
          <cell r="AQ451" t="str">
            <v>Potatoes</v>
          </cell>
          <cell r="AR451" t="str">
            <v>Beans</v>
          </cell>
          <cell r="AS451" t="str">
            <v>Eggplant</v>
          </cell>
          <cell r="AT451" t="str">
            <v>Tomato</v>
          </cell>
          <cell r="AU451" t="str">
            <v>Onions</v>
          </cell>
          <cell r="AV451" t="str">
            <v>Okra</v>
          </cell>
          <cell r="AW451" t="str">
            <v>Other Vege.</v>
          </cell>
          <cell r="AX451" t="str">
            <v>Fruit / Nut Trees</v>
          </cell>
          <cell r="AY451" t="str">
            <v>Grapes</v>
          </cell>
          <cell r="AZ451" t="str">
            <v>Melon</v>
          </cell>
          <cell r="BA451" t="str">
            <v>Other Fruits</v>
          </cell>
          <cell r="BB451" t="str">
            <v>Opium</v>
          </cell>
          <cell r="BC451" t="str">
            <v>Flax</v>
          </cell>
          <cell r="BD451" t="str">
            <v>Saffron</v>
          </cell>
          <cell r="BE451" t="str">
            <v>Other</v>
          </cell>
          <cell r="BF451" t="str">
            <v>Crop Codes</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36</v>
          </cell>
        </row>
        <row r="452">
          <cell r="F452">
            <v>9.3999999999999915</v>
          </cell>
          <cell r="H452">
            <v>0</v>
          </cell>
          <cell r="I452">
            <v>9.3999999999999915</v>
          </cell>
          <cell r="K452">
            <v>0</v>
          </cell>
          <cell r="L452">
            <v>0</v>
          </cell>
          <cell r="U452" t="str">
            <v>During the past 12 months, did you sell any other crops? [IF YES] Which crops did you sell?</v>
          </cell>
          <cell r="V452" t="str">
            <v/>
          </cell>
          <cell r="W452" t="str">
            <v>Wheat</v>
          </cell>
          <cell r="X452" t="str">
            <v>Maize / Sorghum</v>
          </cell>
          <cell r="Y452" t="str">
            <v>Corn</v>
          </cell>
          <cell r="Z452" t="str">
            <v>Barley</v>
          </cell>
          <cell r="AA452" t="str">
            <v>Rice</v>
          </cell>
          <cell r="AB452" t="str">
            <v>Hashish</v>
          </cell>
          <cell r="AC452" t="str">
            <v xml:space="preserve">Sesame Seed </v>
          </cell>
          <cell r="AD452" t="str">
            <v>Alfalfa / Clover / Other fodder</v>
          </cell>
          <cell r="AE452" t="str">
            <v>Millet</v>
          </cell>
          <cell r="AF452" t="str">
            <v>Rapeseeds</v>
          </cell>
          <cell r="AG452" t="str">
            <v>Sugar Cane / Beet</v>
          </cell>
          <cell r="AH452" t="str">
            <v>Cotton</v>
          </cell>
          <cell r="AI452" t="str">
            <v>Cumin</v>
          </cell>
          <cell r="AJ452" t="str">
            <v>Potatoes</v>
          </cell>
          <cell r="AK452" t="str">
            <v>Beans</v>
          </cell>
          <cell r="AL452" t="str">
            <v>Eggplant</v>
          </cell>
          <cell r="AM452" t="str">
            <v>Tomato</v>
          </cell>
          <cell r="AN452" t="str">
            <v>Onions</v>
          </cell>
          <cell r="AO452" t="str">
            <v>Okra</v>
          </cell>
          <cell r="AP452" t="str">
            <v>Other Vege.</v>
          </cell>
          <cell r="AQ452" t="str">
            <v>Fruit / Nut Trees</v>
          </cell>
          <cell r="AR452" t="str">
            <v>Grapes</v>
          </cell>
          <cell r="AS452" t="str">
            <v>Melon</v>
          </cell>
          <cell r="AT452" t="str">
            <v>Other Fruits</v>
          </cell>
          <cell r="AU452" t="str">
            <v>Opium</v>
          </cell>
          <cell r="AV452" t="str">
            <v>Flax</v>
          </cell>
          <cell r="AW452" t="str">
            <v>Flax</v>
          </cell>
          <cell r="AX452" t="str">
            <v>Saffron</v>
          </cell>
          <cell r="AY452" t="str">
            <v>Other:</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29</v>
          </cell>
        </row>
        <row r="453">
          <cell r="F453">
            <v>9.4399999999999906</v>
          </cell>
          <cell r="H453">
            <v>0</v>
          </cell>
          <cell r="I453">
            <v>9.4399999999999906</v>
          </cell>
          <cell r="K453">
            <v>0</v>
          </cell>
          <cell r="L453">
            <v>9.4899999999999896</v>
          </cell>
          <cell r="U453" t="str">
            <v xml:space="preserve">At the most recent time that you sold produce, did you sell the produce at a market or to a middleman who then sold the produce at a market or to other people? </v>
          </cell>
          <cell r="V453" t="str">
            <v/>
          </cell>
          <cell r="W453" t="str">
            <v>Sold at Market</v>
          </cell>
          <cell r="X453" t="str">
            <v>Sold to Middlemen</v>
          </cell>
          <cell r="Y453" t="str">
            <v>Sold to Villagers</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3</v>
          </cell>
        </row>
        <row r="454">
          <cell r="F454">
            <v>9.4599999999999902</v>
          </cell>
          <cell r="H454">
            <v>0</v>
          </cell>
          <cell r="I454">
            <v>9.4599999999999902</v>
          </cell>
          <cell r="K454">
            <v>0</v>
          </cell>
          <cell r="L454">
            <v>0</v>
          </cell>
          <cell r="U454" t="str">
            <v>At the most recent time that you sold produce, where did the person you sold most of your product to come from?</v>
          </cell>
          <cell r="V454" t="str">
            <v/>
          </cell>
          <cell r="W454" t="str">
            <v>This Village</v>
          </cell>
          <cell r="X454" t="str">
            <v>Closest Village to This Village</v>
          </cell>
          <cell r="Y454" t="str">
            <v>Other Village or Town in District</v>
          </cell>
          <cell r="Z454" t="str">
            <v>District Center</v>
          </cell>
          <cell r="AA454" t="str">
            <v>Town Outside District But in Province</v>
          </cell>
          <cell r="AB454" t="str">
            <v>Province Center</v>
          </cell>
          <cell r="AC454" t="str">
            <v>Jalalabad (Nangarhar Province Center)</v>
          </cell>
          <cell r="AD454" t="str">
            <v>Mazar-e Sharif (Balkh Province Center)</v>
          </cell>
          <cell r="AE454" t="str">
            <v>Kandahar (Kandahar Province Center)</v>
          </cell>
          <cell r="AF454" t="str">
            <v>Pul-e Khumri (Baghlan Province Center)</v>
          </cell>
          <cell r="AG454" t="str">
            <v>Chaghcharan (Ghor Province Center)</v>
          </cell>
          <cell r="AH454" t="str">
            <v>Nili (Daykundi Province Center)</v>
          </cell>
          <cell r="AI454" t="str">
            <v>Other Province Center</v>
          </cell>
          <cell r="AJ454" t="str">
            <v>Kabul</v>
          </cell>
          <cell r="AK454" t="str">
            <v>Pakistan</v>
          </cell>
          <cell r="AL454" t="str">
            <v>Iran</v>
          </cell>
          <cell r="AM454" t="str">
            <v>Another Place:</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17</v>
          </cell>
        </row>
        <row r="455">
          <cell r="F455">
            <v>9.46999999999999</v>
          </cell>
          <cell r="H455">
            <v>0</v>
          </cell>
          <cell r="I455">
            <v>9.46999999999999</v>
          </cell>
          <cell r="K455">
            <v>0</v>
          </cell>
          <cell r="L455">
            <v>0</v>
          </cell>
          <cell r="U455" t="str">
            <v>At the most recent time that you sold produce, what was the occupation of the person to whom you sold most of your products?</v>
          </cell>
          <cell r="V455" t="str">
            <v/>
          </cell>
          <cell r="W455" t="str">
            <v>Arbab / Malik / Qariyadar</v>
          </cell>
          <cell r="X455" t="str">
            <v>Khan / Zamindar / Beg / Baay</v>
          </cell>
          <cell r="Y455" t="str">
            <v>Mullah / Mosque Mullah / Imam</v>
          </cell>
          <cell r="Z455" t="str">
            <v>Mawlawi</v>
          </cell>
          <cell r="AA455" t="str">
            <v>White Beard / Tribal Elder</v>
          </cell>
          <cell r="AB455" t="str">
            <v>Head of Council</v>
          </cell>
          <cell r="AC455" t="str">
            <v>Member of Council</v>
          </cell>
          <cell r="AD455" t="str">
            <v>Trader</v>
          </cell>
          <cell r="AE455" t="str">
            <v>Smuggler</v>
          </cell>
          <cell r="AF455" t="str">
            <v>Shopkeeper</v>
          </cell>
          <cell r="AG455" t="str">
            <v>Small Businessman</v>
          </cell>
          <cell r="AH455" t="str">
            <v>Middleman</v>
          </cell>
          <cell r="AI455" t="str">
            <v>Miller</v>
          </cell>
          <cell r="AJ455" t="str">
            <v>Farmer (Cultivates Own Land)</v>
          </cell>
          <cell r="AK455" t="str">
            <v>Farmer (Cultivates Others' Land)</v>
          </cell>
          <cell r="AL455" t="str">
            <v>Livestock Owner</v>
          </cell>
          <cell r="AM455" t="str">
            <v>Other: |___|___| [CODE FROM OCCUPATION CARD]</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17</v>
          </cell>
        </row>
        <row r="456">
          <cell r="F456">
            <v>9.4799999999999898</v>
          </cell>
          <cell r="H456">
            <v>0</v>
          </cell>
          <cell r="I456">
            <v>9.4799999999999898</v>
          </cell>
          <cell r="K456">
            <v>0</v>
          </cell>
          <cell r="L456">
            <v>0</v>
          </cell>
          <cell r="U456" t="str">
            <v>At the most recent time that you sold produce, did you have a choice of several middlemen to sell your crops to or was there only one person?</v>
          </cell>
          <cell r="V456" t="str">
            <v/>
          </cell>
          <cell r="W456" t="str">
            <v>Choice of Who to Sell Harvest To</v>
          </cell>
          <cell r="X456" t="str">
            <v>Only One Person</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U456">
            <v>2</v>
          </cell>
        </row>
        <row r="457">
          <cell r="F457">
            <v>9.4899999999999896</v>
          </cell>
          <cell r="H457">
            <v>0</v>
          </cell>
          <cell r="I457">
            <v>9.4899999999999896</v>
          </cell>
          <cell r="K457">
            <v>0</v>
          </cell>
          <cell r="L457">
            <v>9.5</v>
          </cell>
          <cell r="U457" t="str">
            <v>What was the reason for this?</v>
          </cell>
          <cell r="V457" t="str">
            <v/>
          </cell>
          <cell r="W457" t="str">
            <v>Only one buyer in village</v>
          </cell>
          <cell r="X457" t="str">
            <v>Did not produce enough</v>
          </cell>
          <cell r="Y457" t="str">
            <v>Individual had given loan</v>
          </cell>
          <cell r="Z457" t="str">
            <v>Entered an advance selling arrangement</v>
          </cell>
          <cell r="AA457" t="str">
            <v>Gift</v>
          </cell>
          <cell r="AB457" t="str">
            <v>Compulsion / Fear / Intimidation</v>
          </cell>
          <cell r="AC457" t="str">
            <v>Other:</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U457">
            <v>7</v>
          </cell>
        </row>
        <row r="458">
          <cell r="F458">
            <v>9.5</v>
          </cell>
          <cell r="H458">
            <v>0</v>
          </cell>
          <cell r="I458">
            <v>9.5</v>
          </cell>
          <cell r="K458">
            <v>0</v>
          </cell>
          <cell r="L458">
            <v>0</v>
          </cell>
          <cell r="U458" t="str">
            <v>At the most recent time that you sold produce, where was the location of the market where you sold your produce?</v>
          </cell>
          <cell r="V458" t="str">
            <v/>
          </cell>
          <cell r="W458" t="str">
            <v>This Village</v>
          </cell>
          <cell r="X458" t="str">
            <v>Closest Village to This Village</v>
          </cell>
          <cell r="Y458" t="str">
            <v>Other Village or Town in District</v>
          </cell>
          <cell r="Z458" t="str">
            <v>District Center</v>
          </cell>
          <cell r="AA458" t="str">
            <v>Town Outside District But in Province</v>
          </cell>
          <cell r="AB458" t="str">
            <v>Province Center</v>
          </cell>
          <cell r="AC458" t="str">
            <v>Jalalabad (Nangarhar Province Center)</v>
          </cell>
          <cell r="AD458" t="str">
            <v>Mazar-e Sharif (Balkh Province Center)</v>
          </cell>
          <cell r="AE458" t="str">
            <v>Kandahar (Kandahar Province Center)</v>
          </cell>
          <cell r="AF458" t="str">
            <v>Pul-e Khumri (Baghlan Province Center)</v>
          </cell>
          <cell r="AG458" t="str">
            <v>Chaghcharan (Ghor Province Center)</v>
          </cell>
          <cell r="AH458" t="str">
            <v>Nili (Daykundi Province Center)</v>
          </cell>
          <cell r="AI458" t="str">
            <v>Other Province Center</v>
          </cell>
          <cell r="AJ458" t="str">
            <v>Kabul</v>
          </cell>
          <cell r="AK458" t="str">
            <v>Pakistan</v>
          </cell>
          <cell r="AL458" t="str">
            <v>Iran</v>
          </cell>
          <cell r="AM458" t="str">
            <v>Another Place:</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U458">
            <v>17</v>
          </cell>
        </row>
        <row r="459">
          <cell r="F459" t="str">
            <v/>
          </cell>
          <cell r="H459">
            <v>0</v>
          </cell>
          <cell r="I459" t="str">
            <v/>
          </cell>
          <cell r="K459">
            <v>0</v>
          </cell>
          <cell r="L459">
            <v>0</v>
          </cell>
          <cell r="U459">
            <v>0</v>
          </cell>
          <cell r="V459" t="str">
            <v/>
          </cell>
          <cell r="W459">
            <v>0</v>
          </cell>
          <cell r="X459">
            <v>0</v>
          </cell>
          <cell r="Y459">
            <v>0</v>
          </cell>
          <cell r="Z459">
            <v>0</v>
          </cell>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U459">
            <v>0</v>
          </cell>
        </row>
        <row r="460">
          <cell r="F460" t="str">
            <v/>
          </cell>
          <cell r="H460">
            <v>0</v>
          </cell>
          <cell r="I460" t="str">
            <v/>
          </cell>
          <cell r="K460">
            <v>0</v>
          </cell>
          <cell r="L460">
            <v>0</v>
          </cell>
          <cell r="U460">
            <v>0</v>
          </cell>
          <cell r="V460" t="str">
            <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U460">
            <v>0</v>
          </cell>
        </row>
        <row r="461">
          <cell r="F461">
            <v>11.119999999999997</v>
          </cell>
          <cell r="H461">
            <v>0</v>
          </cell>
          <cell r="I461">
            <v>11.119999999999997</v>
          </cell>
          <cell r="K461">
            <v>0</v>
          </cell>
          <cell r="L461">
            <v>0</v>
          </cell>
          <cell r="U461" t="str">
            <v>Based on your expectations, how long will take before you can fully repay the loans you have taken in the past 12 months?</v>
          </cell>
          <cell r="V461" t="str">
            <v/>
          </cell>
          <cell r="W461" t="str">
            <v>Days</v>
          </cell>
          <cell r="X461" t="str">
            <v>Weeks</v>
          </cell>
          <cell r="Y461" t="str">
            <v>Months</v>
          </cell>
          <cell r="Z461" t="str">
            <v>Years</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U461">
            <v>4</v>
          </cell>
        </row>
        <row r="462">
          <cell r="F462">
            <v>11.129999999999997</v>
          </cell>
          <cell r="H462">
            <v>0</v>
          </cell>
          <cell r="I462">
            <v>11.129999999999997</v>
          </cell>
          <cell r="K462">
            <v>0</v>
          </cell>
          <cell r="L462">
            <v>0</v>
          </cell>
          <cell r="U462" t="str">
            <v>Where does the person who you got the (most recent) loan from live?</v>
          </cell>
          <cell r="V462" t="str">
            <v/>
          </cell>
          <cell r="W462" t="str">
            <v>This Village</v>
          </cell>
          <cell r="X462" t="str">
            <v>Closest Village to This Village</v>
          </cell>
          <cell r="Y462" t="str">
            <v>Other Village or Town in District</v>
          </cell>
          <cell r="Z462" t="str">
            <v>District Center</v>
          </cell>
          <cell r="AA462" t="str">
            <v>Town Outside District But in Province</v>
          </cell>
          <cell r="AB462" t="str">
            <v>Province Center</v>
          </cell>
          <cell r="AC462" t="str">
            <v>Jalalabad (Nangarhar Province Center)</v>
          </cell>
          <cell r="AD462" t="str">
            <v>Mazar-e Sharif (Balkh Province Center)</v>
          </cell>
          <cell r="AE462" t="str">
            <v>Kandahar (Kandahar Province Center)</v>
          </cell>
          <cell r="AF462" t="str">
            <v>Pul-e Khumri (Baghlan Province Center)</v>
          </cell>
          <cell r="AG462" t="str">
            <v>Chaghcharan (Ghor Province Center)</v>
          </cell>
          <cell r="AH462" t="str">
            <v>Nili (Daykundi Province Center)</v>
          </cell>
          <cell r="AI462" t="str">
            <v>Other Province Center</v>
          </cell>
          <cell r="AJ462" t="str">
            <v>Kabul</v>
          </cell>
          <cell r="AK462" t="str">
            <v>Pakistan</v>
          </cell>
          <cell r="AL462" t="str">
            <v>Iran</v>
          </cell>
          <cell r="AM462" t="str">
            <v>Another Place:</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U462">
            <v>17</v>
          </cell>
        </row>
        <row r="463">
          <cell r="F463">
            <v>11.189999999999996</v>
          </cell>
          <cell r="H463">
            <v>0</v>
          </cell>
          <cell r="I463">
            <v>11.189999999999996</v>
          </cell>
          <cell r="K463">
            <v>0</v>
          </cell>
          <cell r="L463">
            <v>0</v>
          </cell>
          <cell r="U463" t="str">
            <v>Of the loans you have taken during the past 12 months, how much will you have paid, in total, when the loans has been fully repaid?</v>
          </cell>
          <cell r="V463" t="str">
            <v>[IF IN KIND, ESTIMATE VALUE AND MARK "ESTIMATED BY ENUMERATOR"]</v>
          </cell>
          <cell r="W463" t="str">
            <v>|___|___|___|___|___|___|___|</v>
          </cell>
          <cell r="X463" t="str">
            <v>Afghani</v>
          </cell>
          <cell r="Y463" t="str">
            <v>Estimated by Enumerator</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cell r="BB463">
            <v>0</v>
          </cell>
          <cell r="BC463">
            <v>0</v>
          </cell>
          <cell r="BD463">
            <v>0</v>
          </cell>
          <cell r="BE463">
            <v>0</v>
          </cell>
          <cell r="BF463">
            <v>0</v>
          </cell>
          <cell r="BG463">
            <v>0</v>
          </cell>
          <cell r="BH463">
            <v>0</v>
          </cell>
          <cell r="BI463">
            <v>0</v>
          </cell>
          <cell r="BJ463">
            <v>0</v>
          </cell>
          <cell r="BK463">
            <v>0</v>
          </cell>
          <cell r="BL463">
            <v>0</v>
          </cell>
          <cell r="BM463">
            <v>0</v>
          </cell>
          <cell r="BN463">
            <v>0</v>
          </cell>
          <cell r="BO463">
            <v>0</v>
          </cell>
          <cell r="BP463">
            <v>0</v>
          </cell>
          <cell r="BQ463">
            <v>0</v>
          </cell>
          <cell r="BR463">
            <v>0</v>
          </cell>
          <cell r="BS463">
            <v>0</v>
          </cell>
          <cell r="BT463">
            <v>0</v>
          </cell>
          <cell r="BU463">
            <v>3</v>
          </cell>
        </row>
        <row r="464">
          <cell r="F464">
            <v>11.199999999999996</v>
          </cell>
          <cell r="H464">
            <v>0</v>
          </cell>
          <cell r="I464">
            <v>11.199999999999996</v>
          </cell>
          <cell r="K464">
            <v>0</v>
          </cell>
          <cell r="L464">
            <v>0</v>
          </cell>
          <cell r="U464" t="str">
            <v>If your household needs a loan in future, who would be the first person you would go to receive the loan?</v>
          </cell>
          <cell r="V464" t="str">
            <v>[USE CODE FROM OCCUPATION &amp; INSTITUTIONS CARD]</v>
          </cell>
          <cell r="W464" t="str">
            <v>Farmer (Cultivates Own Land)</v>
          </cell>
          <cell r="X464" t="str">
            <v>Farmer (Cultivates Others' Land)</v>
          </cell>
          <cell r="Y464" t="str">
            <v>Agricultural Laborer</v>
          </cell>
          <cell r="Z464" t="str">
            <v>Agricultural / Animal Husbandry Specialist</v>
          </cell>
          <cell r="AA464" t="str">
            <v>Livestock Owner</v>
          </cell>
          <cell r="AB464" t="str">
            <v>Middleman</v>
          </cell>
          <cell r="AC464" t="str">
            <v>Money Lender</v>
          </cell>
          <cell r="AD464" t="str">
            <v>NGO Employee</v>
          </cell>
          <cell r="AE464" t="str">
            <v>Unskilled Laborer</v>
          </cell>
          <cell r="AF464" t="str">
            <v>Driver</v>
          </cell>
          <cell r="AG464" t="str">
            <v>Shopkeeper</v>
          </cell>
          <cell r="AH464" t="str">
            <v>Trader</v>
          </cell>
          <cell r="AI464" t="str">
            <v>Smuggler</v>
          </cell>
          <cell r="AJ464" t="str">
            <v>Teacher</v>
          </cell>
          <cell r="AK464" t="str">
            <v>Arbab / Malik / Qariyadar</v>
          </cell>
          <cell r="AL464" t="str">
            <v>Khan / Zamindar / Beg / Baay</v>
          </cell>
          <cell r="AM464" t="str">
            <v>Mullah / Imam / Mosque Mullah</v>
          </cell>
          <cell r="AN464" t="str">
            <v>Mawlawi / Religious Scholar / Rohanion</v>
          </cell>
          <cell r="AO464" t="str">
            <v>Head of Council</v>
          </cell>
          <cell r="AP464" t="str">
            <v>Member of Council</v>
          </cell>
          <cell r="AQ464" t="str">
            <v>Head of CDC</v>
          </cell>
          <cell r="AR464" t="str">
            <v>Deputy Head of CDC</v>
          </cell>
          <cell r="AS464" t="str">
            <v>Treasurer of CDC</v>
          </cell>
          <cell r="AT464" t="str">
            <v>Member of CDC</v>
          </cell>
          <cell r="AU464" t="str">
            <v>Commander</v>
          </cell>
          <cell r="AV464" t="str">
            <v>NGO</v>
          </cell>
          <cell r="AW464" t="str">
            <v>Microfinance Organization</v>
          </cell>
          <cell r="AX464" t="str">
            <v>Other:</v>
          </cell>
          <cell r="AY464">
            <v>0</v>
          </cell>
          <cell r="AZ464">
            <v>0</v>
          </cell>
          <cell r="BA464">
            <v>0</v>
          </cell>
          <cell r="BB464">
            <v>0</v>
          </cell>
          <cell r="BC464">
            <v>0</v>
          </cell>
          <cell r="BD464">
            <v>0</v>
          </cell>
          <cell r="BE464">
            <v>0</v>
          </cell>
          <cell r="BF464">
            <v>0</v>
          </cell>
          <cell r="BG464">
            <v>0</v>
          </cell>
          <cell r="BH464">
            <v>0</v>
          </cell>
          <cell r="BI464">
            <v>0</v>
          </cell>
          <cell r="BJ464">
            <v>0</v>
          </cell>
          <cell r="BK464">
            <v>0</v>
          </cell>
          <cell r="BL464">
            <v>0</v>
          </cell>
          <cell r="BM464">
            <v>0</v>
          </cell>
          <cell r="BN464">
            <v>0</v>
          </cell>
          <cell r="BO464">
            <v>0</v>
          </cell>
          <cell r="BP464">
            <v>0</v>
          </cell>
          <cell r="BQ464">
            <v>0</v>
          </cell>
          <cell r="BR464">
            <v>0</v>
          </cell>
          <cell r="BS464">
            <v>0</v>
          </cell>
          <cell r="BT464">
            <v>0</v>
          </cell>
          <cell r="BU464">
            <v>28</v>
          </cell>
        </row>
        <row r="465">
          <cell r="F465">
            <v>11.209999999999996</v>
          </cell>
          <cell r="H465">
            <v>0</v>
          </cell>
          <cell r="I465">
            <v>11.209999999999996</v>
          </cell>
          <cell r="K465">
            <v>0</v>
          </cell>
          <cell r="L465">
            <v>0</v>
          </cell>
          <cell r="U465" t="str">
            <v>Why would you not get a loan?</v>
          </cell>
          <cell r="V465" t="str">
            <v/>
          </cell>
          <cell r="W465" t="str">
            <v>No Family Members to Borrow From</v>
          </cell>
          <cell r="X465" t="str">
            <v>No One to Borrow From</v>
          </cell>
          <cell r="Y465" t="str">
            <v>Interest Rate / Repayment Cost Too High</v>
          </cell>
          <cell r="Z465" t="str">
            <v>No Collateral</v>
          </cell>
          <cell r="AA465" t="str">
            <v>Did Not Repay Previous Loan</v>
          </cell>
          <cell r="AB465" t="str">
            <v>Cultural Constraints (Embarrasment)</v>
          </cell>
          <cell r="AC465" t="str">
            <v>Religious Reason (Interest is Against Sharia)</v>
          </cell>
          <cell r="AD465" t="str">
            <v>Fear of Consequences of Non-Repayment</v>
          </cell>
          <cell r="AE465" t="str">
            <v>Found Another Way to Get Money</v>
          </cell>
          <cell r="AF465" t="str">
            <v>Decided that Loan Wasn’t Needed</v>
          </cell>
          <cell r="AG465" t="str">
            <v>Other:</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cell r="BB465">
            <v>0</v>
          </cell>
          <cell r="BC465">
            <v>0</v>
          </cell>
          <cell r="BD465">
            <v>0</v>
          </cell>
          <cell r="BE465">
            <v>0</v>
          </cell>
          <cell r="BF465">
            <v>0</v>
          </cell>
          <cell r="BG465">
            <v>0</v>
          </cell>
          <cell r="BH465">
            <v>0</v>
          </cell>
          <cell r="BI465">
            <v>0</v>
          </cell>
          <cell r="BJ465">
            <v>0</v>
          </cell>
          <cell r="BK465">
            <v>0</v>
          </cell>
          <cell r="BL465">
            <v>0</v>
          </cell>
          <cell r="BM465">
            <v>0</v>
          </cell>
          <cell r="BN465">
            <v>0</v>
          </cell>
          <cell r="BO465">
            <v>0</v>
          </cell>
          <cell r="BP465">
            <v>0</v>
          </cell>
          <cell r="BQ465">
            <v>0</v>
          </cell>
          <cell r="BR465">
            <v>0</v>
          </cell>
          <cell r="BS465">
            <v>0</v>
          </cell>
          <cell r="BT465">
            <v>0</v>
          </cell>
          <cell r="BU465">
            <v>11</v>
          </cell>
        </row>
        <row r="466">
          <cell r="F466">
            <v>12.12</v>
          </cell>
          <cell r="H466">
            <v>0</v>
          </cell>
          <cell r="I466">
            <v>12.12</v>
          </cell>
          <cell r="K466">
            <v>0</v>
          </cell>
          <cell r="L466">
            <v>0</v>
          </cell>
          <cell r="U466" t="str">
            <v xml:space="preserve">Build a new house or make improvements to your existing house. </v>
          </cell>
          <cell r="V466" t="str">
            <v/>
          </cell>
          <cell r="W466" t="str">
            <v>No</v>
          </cell>
          <cell r="X466" t="str">
            <v>Yes</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U466">
            <v>2</v>
          </cell>
        </row>
        <row r="467">
          <cell r="F467">
            <v>12.13</v>
          </cell>
          <cell r="H467">
            <v>0</v>
          </cell>
          <cell r="I467">
            <v>12.13</v>
          </cell>
          <cell r="K467">
            <v>0</v>
          </cell>
          <cell r="L467">
            <v>0</v>
          </cell>
          <cell r="U467" t="str">
            <v>Purchase new land for agriculture</v>
          </cell>
          <cell r="V467" t="str">
            <v/>
          </cell>
          <cell r="W467" t="str">
            <v>No</v>
          </cell>
          <cell r="X467" t="str">
            <v>Yes</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U467">
            <v>2</v>
          </cell>
        </row>
        <row r="468">
          <cell r="F468">
            <v>12.14</v>
          </cell>
          <cell r="H468">
            <v>0</v>
          </cell>
          <cell r="I468">
            <v>12.14</v>
          </cell>
          <cell r="K468">
            <v>0</v>
          </cell>
          <cell r="L468">
            <v>0</v>
          </cell>
          <cell r="U468" t="str">
            <v>Purchase new land for a new house or expansion of the existing house</v>
          </cell>
          <cell r="V468" t="str">
            <v/>
          </cell>
          <cell r="W468" t="str">
            <v>No</v>
          </cell>
          <cell r="X468" t="str">
            <v>Yes</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U468">
            <v>2</v>
          </cell>
        </row>
        <row r="469">
          <cell r="F469">
            <v>12.15</v>
          </cell>
          <cell r="H469">
            <v>0</v>
          </cell>
          <cell r="I469">
            <v>12.15</v>
          </cell>
          <cell r="K469">
            <v>0</v>
          </cell>
          <cell r="L469">
            <v>0</v>
          </cell>
          <cell r="U469" t="str">
            <v>Purchase agricultural machinery</v>
          </cell>
          <cell r="V469" t="str">
            <v/>
          </cell>
          <cell r="W469" t="str">
            <v>No</v>
          </cell>
          <cell r="X469" t="str">
            <v>Yes</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U469">
            <v>2</v>
          </cell>
        </row>
        <row r="470">
          <cell r="F470">
            <v>12.16</v>
          </cell>
          <cell r="H470">
            <v>0</v>
          </cell>
          <cell r="I470">
            <v>12.16</v>
          </cell>
          <cell r="K470">
            <v>0</v>
          </cell>
          <cell r="L470">
            <v>0</v>
          </cell>
          <cell r="U470" t="str">
            <v>Purchase a car or a motorbike</v>
          </cell>
          <cell r="V470" t="str">
            <v/>
          </cell>
          <cell r="W470" t="str">
            <v>No</v>
          </cell>
          <cell r="X470" t="str">
            <v>Yes</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U470">
            <v>2</v>
          </cell>
        </row>
        <row r="471">
          <cell r="F471">
            <v>12.17</v>
          </cell>
          <cell r="H471">
            <v>0</v>
          </cell>
          <cell r="I471">
            <v>12.17</v>
          </cell>
          <cell r="K471">
            <v>0</v>
          </cell>
          <cell r="L471">
            <v>0</v>
          </cell>
          <cell r="U471" t="str">
            <v>Purchase a mobile phone</v>
          </cell>
          <cell r="V471" t="str">
            <v/>
          </cell>
          <cell r="W471" t="str">
            <v>No</v>
          </cell>
          <cell r="X471" t="str">
            <v>Yes</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2</v>
          </cell>
        </row>
        <row r="472">
          <cell r="F472">
            <v>12.179999999999996</v>
          </cell>
          <cell r="H472">
            <v>0</v>
          </cell>
          <cell r="I472">
            <v>12.179999999999996</v>
          </cell>
          <cell r="K472">
            <v>0</v>
          </cell>
          <cell r="L472">
            <v>0</v>
          </cell>
          <cell r="U472" t="str">
            <v>Purchase a TV set</v>
          </cell>
          <cell r="V472" t="str">
            <v/>
          </cell>
          <cell r="W472" t="str">
            <v>No</v>
          </cell>
          <cell r="X472" t="str">
            <v>Yes</v>
          </cell>
          <cell r="Y472">
            <v>0</v>
          </cell>
          <cell r="Z472">
            <v>0</v>
          </cell>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2</v>
          </cell>
        </row>
        <row r="473">
          <cell r="F473">
            <v>12.19</v>
          </cell>
          <cell r="H473">
            <v>0</v>
          </cell>
          <cell r="I473">
            <v>12.19</v>
          </cell>
          <cell r="K473">
            <v>0</v>
          </cell>
          <cell r="L473">
            <v>0</v>
          </cell>
          <cell r="U473" t="str">
            <v>Sell harvest or products to persons from within the village</v>
          </cell>
          <cell r="V473" t="str">
            <v/>
          </cell>
          <cell r="W473" t="str">
            <v>No</v>
          </cell>
          <cell r="X473" t="str">
            <v>Yes</v>
          </cell>
          <cell r="Y473">
            <v>0</v>
          </cell>
          <cell r="Z473">
            <v>0</v>
          </cell>
          <cell r="AA473">
            <v>0</v>
          </cell>
          <cell r="AB473">
            <v>0</v>
          </cell>
          <cell r="AC473">
            <v>0</v>
          </cell>
          <cell r="AD473">
            <v>0</v>
          </cell>
          <cell r="AE473">
            <v>0</v>
          </cell>
          <cell r="AF473">
            <v>0</v>
          </cell>
          <cell r="AG473">
            <v>0</v>
          </cell>
          <cell r="AH473">
            <v>0</v>
          </cell>
          <cell r="AI473">
            <v>0</v>
          </cell>
          <cell r="AJ473">
            <v>0</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2</v>
          </cell>
        </row>
        <row r="474">
          <cell r="F474">
            <v>12.2</v>
          </cell>
          <cell r="H474">
            <v>0</v>
          </cell>
          <cell r="I474">
            <v>12.2</v>
          </cell>
          <cell r="K474">
            <v>0</v>
          </cell>
          <cell r="L474">
            <v>0</v>
          </cell>
          <cell r="U474" t="str">
            <v>Sell harvest or products to persons from outside of the village</v>
          </cell>
          <cell r="V474" t="str">
            <v/>
          </cell>
          <cell r="W474" t="str">
            <v>No</v>
          </cell>
          <cell r="X474" t="str">
            <v>Yes</v>
          </cell>
          <cell r="Y474">
            <v>0</v>
          </cell>
          <cell r="Z474">
            <v>0</v>
          </cell>
          <cell r="AA474">
            <v>0</v>
          </cell>
          <cell r="AB474">
            <v>0</v>
          </cell>
          <cell r="AC474">
            <v>0</v>
          </cell>
          <cell r="AD474">
            <v>0</v>
          </cell>
          <cell r="AE474">
            <v>0</v>
          </cell>
          <cell r="AF474">
            <v>0</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U474">
            <v>2</v>
          </cell>
        </row>
        <row r="475">
          <cell r="F475">
            <v>12.21</v>
          </cell>
          <cell r="H475">
            <v>0</v>
          </cell>
          <cell r="I475">
            <v>12.21</v>
          </cell>
          <cell r="K475">
            <v>0</v>
          </cell>
          <cell r="L475">
            <v>0</v>
          </cell>
          <cell r="U475" t="str">
            <v>Visit [Name of Provincial Capital]</v>
          </cell>
          <cell r="V475" t="str">
            <v/>
          </cell>
          <cell r="W475" t="str">
            <v>No</v>
          </cell>
          <cell r="X475" t="str">
            <v>Yes</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2</v>
          </cell>
        </row>
        <row r="476">
          <cell r="F476">
            <v>12.22</v>
          </cell>
          <cell r="H476">
            <v>0</v>
          </cell>
          <cell r="I476">
            <v>12.22</v>
          </cell>
          <cell r="K476">
            <v>0</v>
          </cell>
          <cell r="L476">
            <v>0</v>
          </cell>
          <cell r="U476" t="str">
            <v>Work together with other villagers on village projects</v>
          </cell>
          <cell r="V476" t="str">
            <v/>
          </cell>
          <cell r="W476" t="str">
            <v>No</v>
          </cell>
          <cell r="X476" t="str">
            <v>Yes</v>
          </cell>
          <cell r="Y476">
            <v>0</v>
          </cell>
          <cell r="Z476">
            <v>0</v>
          </cell>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2</v>
          </cell>
        </row>
        <row r="477">
          <cell r="F477">
            <v>12.23</v>
          </cell>
          <cell r="H477">
            <v>0</v>
          </cell>
          <cell r="I477">
            <v>12.23</v>
          </cell>
          <cell r="K477">
            <v>0</v>
          </cell>
          <cell r="L477">
            <v>0</v>
          </cell>
          <cell r="U477" t="str">
            <v>Give money or goods for village projects</v>
          </cell>
          <cell r="V477" t="str">
            <v/>
          </cell>
          <cell r="W477" t="str">
            <v>No</v>
          </cell>
          <cell r="X477" t="str">
            <v>Yes</v>
          </cell>
          <cell r="Y477">
            <v>0</v>
          </cell>
          <cell r="Z477">
            <v>0</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U477">
            <v>2</v>
          </cell>
        </row>
        <row r="478">
          <cell r="F478">
            <v>12.24</v>
          </cell>
          <cell r="H478">
            <v>0</v>
          </cell>
          <cell r="I478">
            <v>12.24</v>
          </cell>
          <cell r="K478">
            <v>0</v>
          </cell>
          <cell r="L478">
            <v>0</v>
          </cell>
          <cell r="U478" t="str">
            <v>Attend a meeting of the village council or village leaders</v>
          </cell>
          <cell r="V478" t="str">
            <v/>
          </cell>
          <cell r="W478" t="str">
            <v>No</v>
          </cell>
          <cell r="X478" t="str">
            <v>Yes</v>
          </cell>
          <cell r="Y478">
            <v>0</v>
          </cell>
          <cell r="Z478">
            <v>0</v>
          </cell>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2</v>
          </cell>
        </row>
        <row r="479">
          <cell r="F479">
            <v>12.25</v>
          </cell>
          <cell r="H479">
            <v>0</v>
          </cell>
          <cell r="I479">
            <v>12.25</v>
          </cell>
          <cell r="K479">
            <v>0</v>
          </cell>
          <cell r="L479">
            <v>0</v>
          </cell>
          <cell r="U479" t="str">
            <v>Attempt to influence a decision of the village council or village leaders</v>
          </cell>
          <cell r="V479" t="str">
            <v/>
          </cell>
          <cell r="W479" t="str">
            <v>No</v>
          </cell>
          <cell r="X479" t="str">
            <v>Yes</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U479">
            <v>2</v>
          </cell>
        </row>
        <row r="480">
          <cell r="F480">
            <v>12.26</v>
          </cell>
          <cell r="H480">
            <v>0</v>
          </cell>
          <cell r="I480">
            <v>12.26</v>
          </cell>
          <cell r="K480">
            <v>0</v>
          </cell>
          <cell r="L480">
            <v>0</v>
          </cell>
          <cell r="U480" t="str">
            <v>Make a Pilgrimage to Mecca (or Karbalah)</v>
          </cell>
          <cell r="V480" t="str">
            <v/>
          </cell>
          <cell r="W480" t="str">
            <v>No</v>
          </cell>
          <cell r="X480" t="str">
            <v>Yes</v>
          </cell>
          <cell r="Y480">
            <v>0</v>
          </cell>
          <cell r="Z480">
            <v>0</v>
          </cell>
          <cell r="AA480">
            <v>0</v>
          </cell>
          <cell r="AB480">
            <v>0</v>
          </cell>
          <cell r="AC480">
            <v>0</v>
          </cell>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2</v>
          </cell>
        </row>
        <row r="481">
          <cell r="F481" t="str">
            <v>R12.27</v>
          </cell>
          <cell r="H481">
            <v>0</v>
          </cell>
          <cell r="I481" t="str">
            <v>R12.27</v>
          </cell>
          <cell r="K481">
            <v>0</v>
          </cell>
          <cell r="L481">
            <v>0</v>
          </cell>
          <cell r="U481">
            <v>0</v>
          </cell>
          <cell r="V481" t="str">
            <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row>
        <row r="482">
          <cell r="F482">
            <v>12.27</v>
          </cell>
          <cell r="H482">
            <v>0</v>
          </cell>
          <cell r="I482">
            <v>12.27</v>
          </cell>
          <cell r="K482">
            <v>0</v>
          </cell>
          <cell r="L482">
            <v>0</v>
          </cell>
          <cell r="U482" t="str">
            <v>Send one or more sons to school</v>
          </cell>
          <cell r="V482" t="str">
            <v/>
          </cell>
          <cell r="W482" t="str">
            <v>No</v>
          </cell>
          <cell r="X482" t="str">
            <v>Yes</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U482">
            <v>2</v>
          </cell>
        </row>
        <row r="483">
          <cell r="F483">
            <v>12.28</v>
          </cell>
          <cell r="H483">
            <v>0</v>
          </cell>
          <cell r="I483">
            <v>12.28</v>
          </cell>
          <cell r="K483">
            <v>0</v>
          </cell>
          <cell r="L483">
            <v>0</v>
          </cell>
          <cell r="U483" t="str">
            <v>Send one or more daughters to school</v>
          </cell>
          <cell r="V483" t="str">
            <v/>
          </cell>
          <cell r="W483" t="str">
            <v>No</v>
          </cell>
          <cell r="X483" t="str">
            <v>Yes</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U483">
            <v>2</v>
          </cell>
        </row>
        <row r="484">
          <cell r="F484" t="str">
            <v/>
          </cell>
          <cell r="H484">
            <v>0</v>
          </cell>
          <cell r="I484" t="str">
            <v/>
          </cell>
          <cell r="K484">
            <v>0</v>
          </cell>
          <cell r="L484">
            <v>0</v>
          </cell>
          <cell r="U484">
            <v>0</v>
          </cell>
          <cell r="V484" t="str">
            <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cell r="AS484">
            <v>0</v>
          </cell>
          <cell r="AT484">
            <v>0</v>
          </cell>
          <cell r="AU484">
            <v>0</v>
          </cell>
          <cell r="AV484">
            <v>0</v>
          </cell>
          <cell r="AW484">
            <v>0</v>
          </cell>
          <cell r="AX484">
            <v>0</v>
          </cell>
          <cell r="AY484">
            <v>0</v>
          </cell>
          <cell r="AZ484">
            <v>0</v>
          </cell>
          <cell r="BA484">
            <v>0</v>
          </cell>
          <cell r="BB484">
            <v>0</v>
          </cell>
          <cell r="BC484">
            <v>0</v>
          </cell>
          <cell r="BD484">
            <v>0</v>
          </cell>
          <cell r="BE484">
            <v>0</v>
          </cell>
          <cell r="BF484">
            <v>0</v>
          </cell>
          <cell r="BG484">
            <v>0</v>
          </cell>
          <cell r="BH484">
            <v>0</v>
          </cell>
          <cell r="BI484">
            <v>0</v>
          </cell>
          <cell r="BJ484">
            <v>0</v>
          </cell>
          <cell r="BK484">
            <v>0</v>
          </cell>
          <cell r="BL484">
            <v>0</v>
          </cell>
          <cell r="BM484">
            <v>0</v>
          </cell>
          <cell r="BN484">
            <v>0</v>
          </cell>
          <cell r="BO484">
            <v>0</v>
          </cell>
          <cell r="BP484">
            <v>0</v>
          </cell>
          <cell r="BQ484">
            <v>0</v>
          </cell>
          <cell r="BR484">
            <v>0</v>
          </cell>
          <cell r="BS484">
            <v>0</v>
          </cell>
          <cell r="BT484">
            <v>0</v>
          </cell>
          <cell r="BU484">
            <v>0</v>
          </cell>
        </row>
        <row r="485">
          <cell r="F485">
            <v>19.030000000000005</v>
          </cell>
          <cell r="H485">
            <v>0</v>
          </cell>
          <cell r="I485">
            <v>19.030000000000005</v>
          </cell>
          <cell r="K485">
            <v>0</v>
          </cell>
          <cell r="L485">
            <v>0</v>
          </cell>
          <cell r="U485" t="str">
            <v>Have you ever heard about the national solidarity program?</v>
          </cell>
          <cell r="V485" t="str">
            <v/>
          </cell>
          <cell r="W485" t="str">
            <v>No</v>
          </cell>
          <cell r="X485" t="str">
            <v>Yes</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2</v>
          </cell>
        </row>
        <row r="486">
          <cell r="F486">
            <v>19.040000000000006</v>
          </cell>
          <cell r="H486">
            <v>0</v>
          </cell>
          <cell r="I486">
            <v>19.040000000000006</v>
          </cell>
          <cell r="K486">
            <v>0</v>
          </cell>
          <cell r="L486">
            <v>0</v>
          </cell>
          <cell r="U486" t="str">
            <v>Does the national solidarity program fund any project in your village?</v>
          </cell>
          <cell r="V486" t="str">
            <v/>
          </cell>
          <cell r="W486" t="str">
            <v>No</v>
          </cell>
          <cell r="X486" t="str">
            <v>Yes</v>
          </cell>
          <cell r="Y486">
            <v>0</v>
          </cell>
          <cell r="Z486">
            <v>0</v>
          </cell>
          <cell r="AA486">
            <v>0</v>
          </cell>
          <cell r="AB486">
            <v>0</v>
          </cell>
          <cell r="AC486">
            <v>0</v>
          </cell>
          <cell r="AD486">
            <v>0</v>
          </cell>
          <cell r="AE486">
            <v>0</v>
          </cell>
          <cell r="AF486">
            <v>0</v>
          </cell>
          <cell r="AG486">
            <v>0</v>
          </cell>
          <cell r="AH486">
            <v>0</v>
          </cell>
          <cell r="AI486">
            <v>0</v>
          </cell>
          <cell r="AJ486">
            <v>0</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2</v>
          </cell>
        </row>
        <row r="487">
          <cell r="F487" t="str">
            <v/>
          </cell>
          <cell r="H487">
            <v>0</v>
          </cell>
          <cell r="I487" t="str">
            <v/>
          </cell>
          <cell r="K487">
            <v>0</v>
          </cell>
          <cell r="L487">
            <v>0</v>
          </cell>
          <cell r="U487">
            <v>0</v>
          </cell>
          <cell r="V487" t="str">
            <v/>
          </cell>
          <cell r="W487">
            <v>0</v>
          </cell>
          <cell r="X487">
            <v>0</v>
          </cell>
          <cell r="Y487">
            <v>0</v>
          </cell>
          <cell r="Z487">
            <v>0</v>
          </cell>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row>
        <row r="488">
          <cell r="F488" t="str">
            <v/>
          </cell>
          <cell r="H488">
            <v>0</v>
          </cell>
          <cell r="I488" t="str">
            <v/>
          </cell>
          <cell r="K488">
            <v>0</v>
          </cell>
          <cell r="L488">
            <v>0</v>
          </cell>
          <cell r="U488">
            <v>0</v>
          </cell>
          <cell r="V488" t="str">
            <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U488">
            <v>0</v>
          </cell>
        </row>
        <row r="489">
          <cell r="F489" t="str">
            <v/>
          </cell>
          <cell r="H489">
            <v>0</v>
          </cell>
          <cell r="I489" t="str">
            <v/>
          </cell>
          <cell r="K489">
            <v>0</v>
          </cell>
          <cell r="L489">
            <v>0</v>
          </cell>
          <cell r="U489">
            <v>0</v>
          </cell>
          <cell r="V489" t="str">
            <v/>
          </cell>
          <cell r="W489">
            <v>0</v>
          </cell>
          <cell r="X489">
            <v>0</v>
          </cell>
          <cell r="Y489">
            <v>0</v>
          </cell>
          <cell r="Z489">
            <v>0</v>
          </cell>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cell r="BB489">
            <v>0</v>
          </cell>
          <cell r="BC489">
            <v>0</v>
          </cell>
          <cell r="BD489">
            <v>0</v>
          </cell>
          <cell r="BE489">
            <v>0</v>
          </cell>
          <cell r="BF489">
            <v>0</v>
          </cell>
          <cell r="BG489">
            <v>0</v>
          </cell>
          <cell r="BH489">
            <v>0</v>
          </cell>
          <cell r="BI489">
            <v>0</v>
          </cell>
          <cell r="BJ489">
            <v>0</v>
          </cell>
          <cell r="BK489">
            <v>0</v>
          </cell>
          <cell r="BL489">
            <v>0</v>
          </cell>
          <cell r="BM489">
            <v>0</v>
          </cell>
          <cell r="BN489">
            <v>0</v>
          </cell>
          <cell r="BO489">
            <v>0</v>
          </cell>
          <cell r="BP489">
            <v>0</v>
          </cell>
          <cell r="BQ489">
            <v>0</v>
          </cell>
          <cell r="BR489">
            <v>0</v>
          </cell>
          <cell r="BS489">
            <v>0</v>
          </cell>
          <cell r="BT489">
            <v>0</v>
          </cell>
          <cell r="BU489">
            <v>0</v>
          </cell>
        </row>
        <row r="490">
          <cell r="F490" t="str">
            <v/>
          </cell>
          <cell r="H490">
            <v>0</v>
          </cell>
          <cell r="I490" t="str">
            <v/>
          </cell>
          <cell r="K490">
            <v>0</v>
          </cell>
          <cell r="L490">
            <v>0</v>
          </cell>
          <cell r="U490">
            <v>0</v>
          </cell>
          <cell r="V490" t="str">
            <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U490">
            <v>0</v>
          </cell>
        </row>
        <row r="491">
          <cell r="F491" t="str">
            <v>R4.24</v>
          </cell>
          <cell r="H491">
            <v>0</v>
          </cell>
          <cell r="I491" t="str">
            <v>R4.24</v>
          </cell>
          <cell r="K491">
            <v>0</v>
          </cell>
          <cell r="L491">
            <v>0</v>
          </cell>
          <cell r="U491">
            <v>0</v>
          </cell>
          <cell r="V491" t="str">
            <v/>
          </cell>
          <cell r="W491">
            <v>0</v>
          </cell>
          <cell r="X491">
            <v>0</v>
          </cell>
          <cell r="Y491">
            <v>0</v>
          </cell>
          <cell r="Z491">
            <v>0</v>
          </cell>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U491">
            <v>0</v>
          </cell>
          <cell r="AV491">
            <v>0</v>
          </cell>
          <cell r="AW491">
            <v>0</v>
          </cell>
          <cell r="AX491">
            <v>0</v>
          </cell>
          <cell r="AY491">
            <v>0</v>
          </cell>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U491">
            <v>0</v>
          </cell>
        </row>
        <row r="492">
          <cell r="F492" t="str">
            <v>R7.16</v>
          </cell>
          <cell r="H492">
            <v>0</v>
          </cell>
          <cell r="I492" t="str">
            <v>R7.16</v>
          </cell>
          <cell r="K492">
            <v>0</v>
          </cell>
          <cell r="L492">
            <v>0</v>
          </cell>
          <cell r="U492">
            <v>0</v>
          </cell>
          <cell r="V492" t="str">
            <v/>
          </cell>
          <cell r="W492">
            <v>0</v>
          </cell>
          <cell r="X492">
            <v>0</v>
          </cell>
          <cell r="Y492">
            <v>0</v>
          </cell>
          <cell r="Z492">
            <v>0</v>
          </cell>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row>
        <row r="493">
          <cell r="F493" t="str">
            <v>R7.22</v>
          </cell>
          <cell r="H493">
            <v>0</v>
          </cell>
          <cell r="I493" t="str">
            <v>R7.22</v>
          </cell>
          <cell r="K493">
            <v>0</v>
          </cell>
          <cell r="L493">
            <v>0</v>
          </cell>
          <cell r="U493">
            <v>0</v>
          </cell>
          <cell r="V493" t="str">
            <v/>
          </cell>
          <cell r="W493">
            <v>0</v>
          </cell>
          <cell r="X493">
            <v>0</v>
          </cell>
          <cell r="Y493">
            <v>0</v>
          </cell>
          <cell r="Z493">
            <v>0</v>
          </cell>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U493">
            <v>0</v>
          </cell>
        </row>
        <row r="494">
          <cell r="F494" t="str">
            <v>A.01</v>
          </cell>
          <cell r="H494">
            <v>0</v>
          </cell>
          <cell r="I494" t="str">
            <v>A.01</v>
          </cell>
          <cell r="K494">
            <v>0</v>
          </cell>
          <cell r="L494">
            <v>0</v>
          </cell>
          <cell r="U494" t="str">
            <v>End of interview time</v>
          </cell>
          <cell r="V494" t="str">
            <v/>
          </cell>
          <cell r="W494" t="str">
            <v>Hours</v>
          </cell>
          <cell r="X494" t="str">
            <v>Minutes</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2</v>
          </cell>
        </row>
        <row r="495">
          <cell r="F495" t="str">
            <v>A.03</v>
          </cell>
          <cell r="H495">
            <v>0</v>
          </cell>
          <cell r="I495" t="str">
            <v>A.03</v>
          </cell>
          <cell r="K495">
            <v>0</v>
          </cell>
          <cell r="L495">
            <v>0</v>
          </cell>
          <cell r="U495" t="str">
            <v>In which language did the interview take place?</v>
          </cell>
          <cell r="V495" t="str">
            <v/>
          </cell>
          <cell r="W495" t="str">
            <v>Pashto</v>
          </cell>
          <cell r="X495" t="str">
            <v>Dari</v>
          </cell>
          <cell r="Y495" t="str">
            <v>Uzbek</v>
          </cell>
          <cell r="Z495" t="str">
            <v>Pashaie</v>
          </cell>
          <cell r="AA495" t="str">
            <v>Arabic</v>
          </cell>
          <cell r="AB495" t="str">
            <v>Urdu</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6</v>
          </cell>
        </row>
        <row r="496">
          <cell r="F496">
            <v>0</v>
          </cell>
          <cell r="H496">
            <v>0</v>
          </cell>
          <cell r="I496">
            <v>0</v>
          </cell>
          <cell r="K496">
            <v>0</v>
          </cell>
          <cell r="L496">
            <v>0</v>
          </cell>
          <cell r="U496">
            <v>0</v>
          </cell>
          <cell r="V496" t="str">
            <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U496">
            <v>0</v>
          </cell>
        </row>
        <row r="497">
          <cell r="F497">
            <v>0</v>
          </cell>
          <cell r="H497">
            <v>0</v>
          </cell>
          <cell r="I497">
            <v>0</v>
          </cell>
          <cell r="K497">
            <v>0</v>
          </cell>
          <cell r="L497">
            <v>0</v>
          </cell>
          <cell r="U497">
            <v>0</v>
          </cell>
          <cell r="V497" t="str">
            <v/>
          </cell>
          <cell r="W497">
            <v>0</v>
          </cell>
          <cell r="X497">
            <v>0</v>
          </cell>
          <cell r="Y497">
            <v>0</v>
          </cell>
          <cell r="Z497">
            <v>0</v>
          </cell>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U497">
            <v>0</v>
          </cell>
        </row>
        <row r="498">
          <cell r="F498">
            <v>0</v>
          </cell>
          <cell r="H498">
            <v>0</v>
          </cell>
          <cell r="I498">
            <v>0</v>
          </cell>
          <cell r="K498">
            <v>0</v>
          </cell>
          <cell r="L498">
            <v>0</v>
          </cell>
          <cell r="U498">
            <v>0</v>
          </cell>
          <cell r="V498" t="str">
            <v/>
          </cell>
          <cell r="W498">
            <v>0</v>
          </cell>
          <cell r="X498">
            <v>0</v>
          </cell>
          <cell r="Y498">
            <v>0</v>
          </cell>
          <cell r="Z498">
            <v>0</v>
          </cell>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U498">
            <v>0</v>
          </cell>
        </row>
        <row r="499">
          <cell r="F499">
            <v>9.4499999999999904</v>
          </cell>
          <cell r="H499">
            <v>0</v>
          </cell>
          <cell r="I499">
            <v>9.4499999999999904</v>
          </cell>
          <cell r="K499">
            <v>0</v>
          </cell>
          <cell r="L499">
            <v>0</v>
          </cell>
          <cell r="U499" t="str">
            <v>At the most recent time that you sold produce, how much share of your produce did you sell to middlemen?</v>
          </cell>
          <cell r="V499" t="str">
            <v/>
          </cell>
          <cell r="W499" t="str">
            <v>0% (None)</v>
          </cell>
          <cell r="X499" t="str">
            <v>0% - 10%</v>
          </cell>
          <cell r="Y499" t="str">
            <v>10% - 20%</v>
          </cell>
          <cell r="Z499" t="str">
            <v>25% (One Quarter)</v>
          </cell>
          <cell r="AA499" t="str">
            <v>20% - 30%</v>
          </cell>
          <cell r="AB499" t="str">
            <v>30% - 40%</v>
          </cell>
          <cell r="AC499" t="str">
            <v>40% - 50%</v>
          </cell>
          <cell r="AD499" t="str">
            <v>50% (One Half)</v>
          </cell>
          <cell r="AE499" t="str">
            <v>50% - 60%</v>
          </cell>
          <cell r="AF499" t="str">
            <v>60% - 70%</v>
          </cell>
          <cell r="AG499" t="str">
            <v>70% - 80%</v>
          </cell>
          <cell r="AH499" t="str">
            <v>75% (Three Quarters)</v>
          </cell>
          <cell r="AI499" t="str">
            <v>80% - 90%</v>
          </cell>
          <cell r="AJ499" t="str">
            <v>90% - 100%</v>
          </cell>
          <cell r="AK499" t="str">
            <v>100% (All)</v>
          </cell>
          <cell r="AL499">
            <v>0</v>
          </cell>
          <cell r="AM499">
            <v>0</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U499">
            <v>15</v>
          </cell>
        </row>
        <row r="500">
          <cell r="F500" t="str">
            <v>B.01</v>
          </cell>
          <cell r="H500">
            <v>0</v>
          </cell>
          <cell r="I500" t="str">
            <v>B.01</v>
          </cell>
          <cell r="K500">
            <v>0</v>
          </cell>
          <cell r="L500">
            <v>0</v>
          </cell>
          <cell r="U500" t="str">
            <v>How long did the entire interview take place?</v>
          </cell>
          <cell r="V500" t="str">
            <v/>
          </cell>
          <cell r="W500" t="str">
            <v>Hours</v>
          </cell>
          <cell r="X500" t="str">
            <v>Minutes</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U500">
            <v>2</v>
          </cell>
        </row>
        <row r="501">
          <cell r="F501">
            <v>0</v>
          </cell>
          <cell r="H501">
            <v>0</v>
          </cell>
          <cell r="I501">
            <v>0</v>
          </cell>
          <cell r="K501">
            <v>0</v>
          </cell>
          <cell r="L501">
            <v>0</v>
          </cell>
          <cell r="U501">
            <v>0</v>
          </cell>
          <cell r="V501" t="str">
            <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cell r="BB501">
            <v>0</v>
          </cell>
          <cell r="BC501">
            <v>0</v>
          </cell>
          <cell r="BD501">
            <v>0</v>
          </cell>
          <cell r="BE501">
            <v>0</v>
          </cell>
          <cell r="BF501">
            <v>0</v>
          </cell>
          <cell r="BG501">
            <v>0</v>
          </cell>
          <cell r="BH501">
            <v>0</v>
          </cell>
          <cell r="BI501">
            <v>0</v>
          </cell>
          <cell r="BJ501">
            <v>0</v>
          </cell>
          <cell r="BK501">
            <v>0</v>
          </cell>
          <cell r="BL501">
            <v>0</v>
          </cell>
          <cell r="BM501">
            <v>0</v>
          </cell>
          <cell r="BN501">
            <v>0</v>
          </cell>
          <cell r="BO501">
            <v>0</v>
          </cell>
          <cell r="BP501">
            <v>0</v>
          </cell>
          <cell r="BQ501">
            <v>0</v>
          </cell>
          <cell r="BR501">
            <v>0</v>
          </cell>
          <cell r="BS501">
            <v>0</v>
          </cell>
          <cell r="BT501">
            <v>0</v>
          </cell>
          <cell r="BU501">
            <v>0</v>
          </cell>
        </row>
        <row r="502">
          <cell r="F502" t="str">
            <v>RB.03</v>
          </cell>
          <cell r="H502">
            <v>0</v>
          </cell>
          <cell r="I502" t="str">
            <v>RB.03</v>
          </cell>
          <cell r="K502">
            <v>0</v>
          </cell>
          <cell r="L502">
            <v>0</v>
          </cell>
          <cell r="U502">
            <v>0</v>
          </cell>
          <cell r="V502" t="str">
            <v/>
          </cell>
          <cell r="W502">
            <v>0</v>
          </cell>
          <cell r="X502">
            <v>0</v>
          </cell>
          <cell r="Y502">
            <v>0</v>
          </cell>
          <cell r="Z502">
            <v>0</v>
          </cell>
          <cell r="AA502">
            <v>0</v>
          </cell>
          <cell r="AB502">
            <v>0</v>
          </cell>
          <cell r="AC502">
            <v>0</v>
          </cell>
          <cell r="AD502">
            <v>0</v>
          </cell>
          <cell r="AE502">
            <v>0</v>
          </cell>
          <cell r="AF502">
            <v>0</v>
          </cell>
          <cell r="AG502">
            <v>0</v>
          </cell>
          <cell r="AH502">
            <v>0</v>
          </cell>
          <cell r="AI502">
            <v>0</v>
          </cell>
          <cell r="AJ502">
            <v>0</v>
          </cell>
          <cell r="AK502">
            <v>0</v>
          </cell>
          <cell r="AL502">
            <v>0</v>
          </cell>
          <cell r="AM502">
            <v>0</v>
          </cell>
          <cell r="AN502">
            <v>0</v>
          </cell>
          <cell r="AO502">
            <v>0</v>
          </cell>
          <cell r="AP502">
            <v>0</v>
          </cell>
          <cell r="AQ502">
            <v>0</v>
          </cell>
          <cell r="AR502">
            <v>0</v>
          </cell>
          <cell r="AS502">
            <v>0</v>
          </cell>
          <cell r="AT502">
            <v>0</v>
          </cell>
          <cell r="AU502">
            <v>0</v>
          </cell>
          <cell r="AV502">
            <v>0</v>
          </cell>
          <cell r="AW502">
            <v>0</v>
          </cell>
          <cell r="AX502">
            <v>0</v>
          </cell>
          <cell r="AY502">
            <v>0</v>
          </cell>
          <cell r="AZ502">
            <v>0</v>
          </cell>
          <cell r="BA502">
            <v>0</v>
          </cell>
          <cell r="BB502">
            <v>0</v>
          </cell>
          <cell r="BC502">
            <v>0</v>
          </cell>
          <cell r="BD502">
            <v>0</v>
          </cell>
          <cell r="BE502">
            <v>0</v>
          </cell>
          <cell r="BF502">
            <v>0</v>
          </cell>
          <cell r="BG502">
            <v>0</v>
          </cell>
          <cell r="BH502">
            <v>0</v>
          </cell>
          <cell r="BI502">
            <v>0</v>
          </cell>
          <cell r="BJ502">
            <v>0</v>
          </cell>
          <cell r="BK502">
            <v>0</v>
          </cell>
          <cell r="BL502">
            <v>0</v>
          </cell>
          <cell r="BM502">
            <v>0</v>
          </cell>
          <cell r="BN502">
            <v>0</v>
          </cell>
          <cell r="BO502">
            <v>0</v>
          </cell>
          <cell r="BP502">
            <v>0</v>
          </cell>
          <cell r="BQ502">
            <v>0</v>
          </cell>
          <cell r="BR502">
            <v>0</v>
          </cell>
          <cell r="BS502">
            <v>0</v>
          </cell>
          <cell r="BT502">
            <v>0</v>
          </cell>
          <cell r="BU502">
            <v>0</v>
          </cell>
        </row>
        <row r="503">
          <cell r="F503">
            <v>0</v>
          </cell>
          <cell r="H503">
            <v>0</v>
          </cell>
          <cell r="I503">
            <v>0</v>
          </cell>
          <cell r="K503">
            <v>0</v>
          </cell>
          <cell r="L503">
            <v>0</v>
          </cell>
          <cell r="U503">
            <v>0</v>
          </cell>
          <cell r="V503" t="str">
            <v/>
          </cell>
          <cell r="W503">
            <v>0</v>
          </cell>
          <cell r="X503">
            <v>0</v>
          </cell>
          <cell r="Y503">
            <v>0</v>
          </cell>
          <cell r="Z503">
            <v>0</v>
          </cell>
          <cell r="AA503">
            <v>0</v>
          </cell>
          <cell r="AB503">
            <v>0</v>
          </cell>
          <cell r="AC503">
            <v>0</v>
          </cell>
          <cell r="AD503">
            <v>0</v>
          </cell>
          <cell r="AE503">
            <v>0</v>
          </cell>
          <cell r="AF503">
            <v>0</v>
          </cell>
          <cell r="AG503">
            <v>0</v>
          </cell>
          <cell r="AH503">
            <v>0</v>
          </cell>
          <cell r="AI503">
            <v>0</v>
          </cell>
          <cell r="AJ503">
            <v>0</v>
          </cell>
          <cell r="AK503">
            <v>0</v>
          </cell>
          <cell r="AL503">
            <v>0</v>
          </cell>
          <cell r="AM503">
            <v>0</v>
          </cell>
          <cell r="AN503">
            <v>0</v>
          </cell>
          <cell r="AO503">
            <v>0</v>
          </cell>
          <cell r="AP503">
            <v>0</v>
          </cell>
          <cell r="AQ503">
            <v>0</v>
          </cell>
          <cell r="AR503">
            <v>0</v>
          </cell>
          <cell r="AS503">
            <v>0</v>
          </cell>
          <cell r="AT503">
            <v>0</v>
          </cell>
          <cell r="AU503">
            <v>0</v>
          </cell>
          <cell r="AV503">
            <v>0</v>
          </cell>
          <cell r="AW503">
            <v>0</v>
          </cell>
          <cell r="AX503">
            <v>0</v>
          </cell>
          <cell r="AY503">
            <v>0</v>
          </cell>
          <cell r="AZ503">
            <v>0</v>
          </cell>
          <cell r="BA503">
            <v>0</v>
          </cell>
          <cell r="BB503">
            <v>0</v>
          </cell>
          <cell r="BC503">
            <v>0</v>
          </cell>
          <cell r="BD503">
            <v>0</v>
          </cell>
          <cell r="BE503">
            <v>0</v>
          </cell>
          <cell r="BF503">
            <v>0</v>
          </cell>
          <cell r="BG503">
            <v>0</v>
          </cell>
          <cell r="BH503">
            <v>0</v>
          </cell>
          <cell r="BI503">
            <v>0</v>
          </cell>
          <cell r="BJ503">
            <v>0</v>
          </cell>
          <cell r="BK503">
            <v>0</v>
          </cell>
          <cell r="BL503">
            <v>0</v>
          </cell>
          <cell r="BM503">
            <v>0</v>
          </cell>
          <cell r="BN503">
            <v>0</v>
          </cell>
          <cell r="BO503">
            <v>0</v>
          </cell>
          <cell r="BP503">
            <v>0</v>
          </cell>
          <cell r="BQ503">
            <v>0</v>
          </cell>
          <cell r="BR503">
            <v>0</v>
          </cell>
          <cell r="BS503">
            <v>0</v>
          </cell>
          <cell r="BT503">
            <v>0</v>
          </cell>
          <cell r="BU503">
            <v>0</v>
          </cell>
        </row>
        <row r="504">
          <cell r="F504">
            <v>0</v>
          </cell>
          <cell r="H504">
            <v>0</v>
          </cell>
          <cell r="I504">
            <v>0</v>
          </cell>
          <cell r="K504">
            <v>0</v>
          </cell>
          <cell r="L504">
            <v>0</v>
          </cell>
          <cell r="U504">
            <v>0</v>
          </cell>
          <cell r="V504" t="str">
            <v/>
          </cell>
          <cell r="W504">
            <v>0</v>
          </cell>
          <cell r="X504">
            <v>0</v>
          </cell>
          <cell r="Y504">
            <v>0</v>
          </cell>
          <cell r="Z504">
            <v>0</v>
          </cell>
          <cell r="AA504">
            <v>0</v>
          </cell>
          <cell r="AB504">
            <v>0</v>
          </cell>
          <cell r="AC504">
            <v>0</v>
          </cell>
          <cell r="AD504">
            <v>0</v>
          </cell>
          <cell r="AE504">
            <v>0</v>
          </cell>
          <cell r="AF504">
            <v>0</v>
          </cell>
          <cell r="AG504">
            <v>0</v>
          </cell>
          <cell r="AH504">
            <v>0</v>
          </cell>
          <cell r="AI504">
            <v>0</v>
          </cell>
          <cell r="AJ504">
            <v>0</v>
          </cell>
          <cell r="AK504">
            <v>0</v>
          </cell>
          <cell r="AL504">
            <v>0</v>
          </cell>
          <cell r="AM504">
            <v>0</v>
          </cell>
          <cell r="AN504">
            <v>0</v>
          </cell>
          <cell r="AO504">
            <v>0</v>
          </cell>
          <cell r="AP504">
            <v>0</v>
          </cell>
          <cell r="AQ504">
            <v>0</v>
          </cell>
          <cell r="AR504">
            <v>0</v>
          </cell>
          <cell r="AS504">
            <v>0</v>
          </cell>
          <cell r="AT504">
            <v>0</v>
          </cell>
          <cell r="AU504">
            <v>0</v>
          </cell>
          <cell r="AV504">
            <v>0</v>
          </cell>
          <cell r="AW504">
            <v>0</v>
          </cell>
          <cell r="AX504">
            <v>0</v>
          </cell>
          <cell r="AY504">
            <v>0</v>
          </cell>
          <cell r="AZ504">
            <v>0</v>
          </cell>
          <cell r="BA504">
            <v>0</v>
          </cell>
          <cell r="BB504">
            <v>0</v>
          </cell>
          <cell r="BC504">
            <v>0</v>
          </cell>
          <cell r="BD504">
            <v>0</v>
          </cell>
          <cell r="BE504">
            <v>0</v>
          </cell>
          <cell r="BF504">
            <v>0</v>
          </cell>
          <cell r="BG504">
            <v>0</v>
          </cell>
          <cell r="BH504">
            <v>0</v>
          </cell>
          <cell r="BI504">
            <v>0</v>
          </cell>
          <cell r="BJ504">
            <v>0</v>
          </cell>
          <cell r="BK504">
            <v>0</v>
          </cell>
          <cell r="BL504">
            <v>0</v>
          </cell>
          <cell r="BM504">
            <v>0</v>
          </cell>
          <cell r="BN504">
            <v>0</v>
          </cell>
          <cell r="BO504">
            <v>0</v>
          </cell>
          <cell r="BP504">
            <v>0</v>
          </cell>
          <cell r="BQ504">
            <v>0</v>
          </cell>
          <cell r="BR504">
            <v>0</v>
          </cell>
          <cell r="BS504">
            <v>0</v>
          </cell>
          <cell r="BT504">
            <v>0</v>
          </cell>
          <cell r="BU504">
            <v>0</v>
          </cell>
        </row>
        <row r="505">
          <cell r="F505">
            <v>0</v>
          </cell>
          <cell r="H505">
            <v>0</v>
          </cell>
          <cell r="I505">
            <v>0</v>
          </cell>
          <cell r="K505">
            <v>0</v>
          </cell>
          <cell r="L505">
            <v>0</v>
          </cell>
          <cell r="U505">
            <v>0</v>
          </cell>
          <cell r="V505" t="str">
            <v/>
          </cell>
          <cell r="W505">
            <v>0</v>
          </cell>
          <cell r="X505">
            <v>0</v>
          </cell>
          <cell r="Y505">
            <v>0</v>
          </cell>
          <cell r="Z505">
            <v>0</v>
          </cell>
          <cell r="AA505">
            <v>0</v>
          </cell>
          <cell r="AB505">
            <v>0</v>
          </cell>
          <cell r="AC505">
            <v>0</v>
          </cell>
          <cell r="AD505">
            <v>0</v>
          </cell>
          <cell r="AE505">
            <v>0</v>
          </cell>
          <cell r="AF505">
            <v>0</v>
          </cell>
          <cell r="AG505">
            <v>0</v>
          </cell>
          <cell r="AH505">
            <v>0</v>
          </cell>
          <cell r="AI505">
            <v>0</v>
          </cell>
          <cell r="AJ505">
            <v>0</v>
          </cell>
          <cell r="AK505">
            <v>0</v>
          </cell>
          <cell r="AL505">
            <v>0</v>
          </cell>
          <cell r="AM505">
            <v>0</v>
          </cell>
          <cell r="AN505">
            <v>0</v>
          </cell>
          <cell r="AO505">
            <v>0</v>
          </cell>
          <cell r="AP505">
            <v>0</v>
          </cell>
          <cell r="AQ505">
            <v>0</v>
          </cell>
          <cell r="AR505">
            <v>0</v>
          </cell>
          <cell r="AS505">
            <v>0</v>
          </cell>
          <cell r="AT505">
            <v>0</v>
          </cell>
          <cell r="AU505">
            <v>0</v>
          </cell>
          <cell r="AV505">
            <v>0</v>
          </cell>
          <cell r="AW505">
            <v>0</v>
          </cell>
          <cell r="AX505">
            <v>0</v>
          </cell>
          <cell r="AY505">
            <v>0</v>
          </cell>
          <cell r="AZ505">
            <v>0</v>
          </cell>
          <cell r="BA505">
            <v>0</v>
          </cell>
          <cell r="BB505">
            <v>0</v>
          </cell>
          <cell r="BC505">
            <v>0</v>
          </cell>
          <cell r="BD505">
            <v>0</v>
          </cell>
          <cell r="BE505">
            <v>0</v>
          </cell>
          <cell r="BF505">
            <v>0</v>
          </cell>
          <cell r="BG505">
            <v>0</v>
          </cell>
          <cell r="BH505">
            <v>0</v>
          </cell>
          <cell r="BI505">
            <v>0</v>
          </cell>
          <cell r="BJ505">
            <v>0</v>
          </cell>
          <cell r="BK505">
            <v>0</v>
          </cell>
          <cell r="BL505">
            <v>0</v>
          </cell>
          <cell r="BM505">
            <v>0</v>
          </cell>
          <cell r="BN505">
            <v>0</v>
          </cell>
          <cell r="BO505">
            <v>0</v>
          </cell>
          <cell r="BP505">
            <v>0</v>
          </cell>
          <cell r="BQ505">
            <v>0</v>
          </cell>
          <cell r="BR505">
            <v>0</v>
          </cell>
          <cell r="BS505">
            <v>0</v>
          </cell>
          <cell r="BT505">
            <v>0</v>
          </cell>
          <cell r="BU505">
            <v>0</v>
          </cell>
        </row>
        <row r="506">
          <cell r="F506">
            <v>0</v>
          </cell>
          <cell r="H506">
            <v>0</v>
          </cell>
          <cell r="I506">
            <v>0</v>
          </cell>
          <cell r="K506">
            <v>0</v>
          </cell>
          <cell r="L506">
            <v>0</v>
          </cell>
          <cell r="U506">
            <v>0</v>
          </cell>
          <cell r="V506" t="str">
            <v/>
          </cell>
          <cell r="W506">
            <v>0</v>
          </cell>
          <cell r="X506">
            <v>0</v>
          </cell>
          <cell r="Y506">
            <v>0</v>
          </cell>
          <cell r="Z506">
            <v>0</v>
          </cell>
          <cell r="AA506">
            <v>0</v>
          </cell>
          <cell r="AB506">
            <v>0</v>
          </cell>
          <cell r="AC506">
            <v>0</v>
          </cell>
          <cell r="AD506">
            <v>0</v>
          </cell>
          <cell r="AE506">
            <v>0</v>
          </cell>
          <cell r="AF506">
            <v>0</v>
          </cell>
          <cell r="AG506">
            <v>0</v>
          </cell>
          <cell r="AH506">
            <v>0</v>
          </cell>
          <cell r="AI506">
            <v>0</v>
          </cell>
          <cell r="AJ506">
            <v>0</v>
          </cell>
          <cell r="AK506">
            <v>0</v>
          </cell>
          <cell r="AL506">
            <v>0</v>
          </cell>
          <cell r="AM506">
            <v>0</v>
          </cell>
          <cell r="AN506">
            <v>0</v>
          </cell>
          <cell r="AO506">
            <v>0</v>
          </cell>
          <cell r="AP506">
            <v>0</v>
          </cell>
          <cell r="AQ506">
            <v>0</v>
          </cell>
          <cell r="AR506">
            <v>0</v>
          </cell>
          <cell r="AS506">
            <v>0</v>
          </cell>
          <cell r="AT506">
            <v>0</v>
          </cell>
          <cell r="AU506">
            <v>0</v>
          </cell>
          <cell r="AV506">
            <v>0</v>
          </cell>
          <cell r="AW506">
            <v>0</v>
          </cell>
          <cell r="AX506">
            <v>0</v>
          </cell>
          <cell r="AY506">
            <v>0</v>
          </cell>
          <cell r="AZ506">
            <v>0</v>
          </cell>
          <cell r="BA506">
            <v>0</v>
          </cell>
          <cell r="BB506">
            <v>0</v>
          </cell>
          <cell r="BC506">
            <v>0</v>
          </cell>
          <cell r="BD506">
            <v>0</v>
          </cell>
          <cell r="BE506">
            <v>0</v>
          </cell>
          <cell r="BF506">
            <v>0</v>
          </cell>
          <cell r="BG506">
            <v>0</v>
          </cell>
          <cell r="BH506">
            <v>0</v>
          </cell>
          <cell r="BI506">
            <v>0</v>
          </cell>
          <cell r="BJ506">
            <v>0</v>
          </cell>
          <cell r="BK506">
            <v>0</v>
          </cell>
          <cell r="BL506">
            <v>0</v>
          </cell>
          <cell r="BM506">
            <v>0</v>
          </cell>
          <cell r="BN506">
            <v>0</v>
          </cell>
          <cell r="BO506">
            <v>0</v>
          </cell>
          <cell r="BP506">
            <v>0</v>
          </cell>
          <cell r="BQ506">
            <v>0</v>
          </cell>
          <cell r="BR506">
            <v>0</v>
          </cell>
          <cell r="BS506">
            <v>0</v>
          </cell>
          <cell r="BT506">
            <v>0</v>
          </cell>
          <cell r="BU506">
            <v>0</v>
          </cell>
        </row>
        <row r="507">
          <cell r="F507">
            <v>0</v>
          </cell>
          <cell r="H507">
            <v>0</v>
          </cell>
          <cell r="I507">
            <v>0</v>
          </cell>
          <cell r="K507">
            <v>0</v>
          </cell>
          <cell r="L507">
            <v>0</v>
          </cell>
          <cell r="U507">
            <v>0</v>
          </cell>
          <cell r="V507" t="str">
            <v/>
          </cell>
          <cell r="W507">
            <v>0</v>
          </cell>
          <cell r="X507">
            <v>0</v>
          </cell>
          <cell r="Y507">
            <v>0</v>
          </cell>
          <cell r="Z507">
            <v>0</v>
          </cell>
          <cell r="AA507">
            <v>0</v>
          </cell>
          <cell r="AB507">
            <v>0</v>
          </cell>
          <cell r="AC507">
            <v>0</v>
          </cell>
          <cell r="AD507">
            <v>0</v>
          </cell>
          <cell r="AE507">
            <v>0</v>
          </cell>
          <cell r="AF507">
            <v>0</v>
          </cell>
          <cell r="AG507">
            <v>0</v>
          </cell>
          <cell r="AH507">
            <v>0</v>
          </cell>
          <cell r="AI507">
            <v>0</v>
          </cell>
          <cell r="AJ507">
            <v>0</v>
          </cell>
          <cell r="AK507">
            <v>0</v>
          </cell>
          <cell r="AL507">
            <v>0</v>
          </cell>
          <cell r="AM507">
            <v>0</v>
          </cell>
          <cell r="AN507">
            <v>0</v>
          </cell>
          <cell r="AO507">
            <v>0</v>
          </cell>
          <cell r="AP507">
            <v>0</v>
          </cell>
          <cell r="AQ507">
            <v>0</v>
          </cell>
          <cell r="AR507">
            <v>0</v>
          </cell>
          <cell r="AS507">
            <v>0</v>
          </cell>
          <cell r="AT507">
            <v>0</v>
          </cell>
          <cell r="AU507">
            <v>0</v>
          </cell>
          <cell r="AV507">
            <v>0</v>
          </cell>
          <cell r="AW507">
            <v>0</v>
          </cell>
          <cell r="AX507">
            <v>0</v>
          </cell>
          <cell r="AY507">
            <v>0</v>
          </cell>
          <cell r="AZ507">
            <v>0</v>
          </cell>
          <cell r="BA507">
            <v>0</v>
          </cell>
          <cell r="BB507">
            <v>0</v>
          </cell>
          <cell r="BC507">
            <v>0</v>
          </cell>
          <cell r="BD507">
            <v>0</v>
          </cell>
          <cell r="BE507">
            <v>0</v>
          </cell>
          <cell r="BF507">
            <v>0</v>
          </cell>
          <cell r="BG507">
            <v>0</v>
          </cell>
          <cell r="BH507">
            <v>0</v>
          </cell>
          <cell r="BI507">
            <v>0</v>
          </cell>
          <cell r="BJ507">
            <v>0</v>
          </cell>
          <cell r="BK507">
            <v>0</v>
          </cell>
          <cell r="BL507">
            <v>0</v>
          </cell>
          <cell r="BM507">
            <v>0</v>
          </cell>
          <cell r="BN507">
            <v>0</v>
          </cell>
          <cell r="BO507">
            <v>0</v>
          </cell>
          <cell r="BP507">
            <v>0</v>
          </cell>
          <cell r="BQ507">
            <v>0</v>
          </cell>
          <cell r="BR507">
            <v>0</v>
          </cell>
          <cell r="BS507">
            <v>0</v>
          </cell>
          <cell r="BT507">
            <v>0</v>
          </cell>
          <cell r="BU507">
            <v>0</v>
          </cell>
        </row>
        <row r="508">
          <cell r="F508" t="str">
            <v>RB.05</v>
          </cell>
          <cell r="H508">
            <v>0</v>
          </cell>
          <cell r="I508" t="str">
            <v>RB.05</v>
          </cell>
          <cell r="K508">
            <v>0</v>
          </cell>
          <cell r="L508">
            <v>0</v>
          </cell>
          <cell r="U508">
            <v>0</v>
          </cell>
          <cell r="V508" t="str">
            <v/>
          </cell>
          <cell r="W508">
            <v>0</v>
          </cell>
          <cell r="X508">
            <v>0</v>
          </cell>
          <cell r="Y508">
            <v>0</v>
          </cell>
          <cell r="Z508">
            <v>0</v>
          </cell>
          <cell r="AA508">
            <v>0</v>
          </cell>
          <cell r="AB508">
            <v>0</v>
          </cell>
          <cell r="AC508">
            <v>0</v>
          </cell>
          <cell r="AD508">
            <v>0</v>
          </cell>
          <cell r="AE508">
            <v>0</v>
          </cell>
          <cell r="AF508">
            <v>0</v>
          </cell>
          <cell r="AG508">
            <v>0</v>
          </cell>
          <cell r="AH508">
            <v>0</v>
          </cell>
          <cell r="AI508">
            <v>0</v>
          </cell>
          <cell r="AJ508">
            <v>0</v>
          </cell>
          <cell r="AK508">
            <v>0</v>
          </cell>
          <cell r="AL508">
            <v>0</v>
          </cell>
          <cell r="AM508">
            <v>0</v>
          </cell>
          <cell r="AN508">
            <v>0</v>
          </cell>
          <cell r="AO508">
            <v>0</v>
          </cell>
          <cell r="AP508">
            <v>0</v>
          </cell>
          <cell r="AQ508">
            <v>0</v>
          </cell>
          <cell r="AR508">
            <v>0</v>
          </cell>
          <cell r="AS508">
            <v>0</v>
          </cell>
          <cell r="AT508">
            <v>0</v>
          </cell>
          <cell r="AU508">
            <v>0</v>
          </cell>
          <cell r="AV508">
            <v>0</v>
          </cell>
          <cell r="AW508">
            <v>0</v>
          </cell>
          <cell r="AX508">
            <v>0</v>
          </cell>
          <cell r="AY508">
            <v>0</v>
          </cell>
          <cell r="AZ508">
            <v>0</v>
          </cell>
          <cell r="BA508">
            <v>0</v>
          </cell>
          <cell r="BB508">
            <v>0</v>
          </cell>
          <cell r="BC508">
            <v>0</v>
          </cell>
          <cell r="BD508">
            <v>0</v>
          </cell>
          <cell r="BE508">
            <v>0</v>
          </cell>
          <cell r="BF508">
            <v>0</v>
          </cell>
          <cell r="BG508">
            <v>0</v>
          </cell>
          <cell r="BH508">
            <v>0</v>
          </cell>
          <cell r="BI508">
            <v>0</v>
          </cell>
          <cell r="BJ508">
            <v>0</v>
          </cell>
          <cell r="BK508">
            <v>0</v>
          </cell>
          <cell r="BL508">
            <v>0</v>
          </cell>
          <cell r="BM508">
            <v>0</v>
          </cell>
          <cell r="BN508">
            <v>0</v>
          </cell>
          <cell r="BO508">
            <v>0</v>
          </cell>
          <cell r="BP508">
            <v>0</v>
          </cell>
          <cell r="BQ508">
            <v>0</v>
          </cell>
          <cell r="BR508">
            <v>0</v>
          </cell>
          <cell r="BS508">
            <v>0</v>
          </cell>
          <cell r="BT508">
            <v>0</v>
          </cell>
          <cell r="BU508">
            <v>0</v>
          </cell>
        </row>
        <row r="509">
          <cell r="F509" t="str">
            <v>RB.06</v>
          </cell>
          <cell r="H509">
            <v>0</v>
          </cell>
          <cell r="I509" t="str">
            <v>RB.06</v>
          </cell>
          <cell r="K509">
            <v>0</v>
          </cell>
          <cell r="L509">
            <v>0</v>
          </cell>
          <cell r="U509">
            <v>0</v>
          </cell>
          <cell r="V509" t="str">
            <v/>
          </cell>
          <cell r="W509">
            <v>0</v>
          </cell>
          <cell r="X509">
            <v>0</v>
          </cell>
          <cell r="Y509">
            <v>0</v>
          </cell>
          <cell r="Z509">
            <v>0</v>
          </cell>
          <cell r="AA509">
            <v>0</v>
          </cell>
          <cell r="AB509">
            <v>0</v>
          </cell>
          <cell r="AC509">
            <v>0</v>
          </cell>
          <cell r="AD509">
            <v>0</v>
          </cell>
          <cell r="AE509">
            <v>0</v>
          </cell>
          <cell r="AF509">
            <v>0</v>
          </cell>
          <cell r="AG509">
            <v>0</v>
          </cell>
          <cell r="AH509">
            <v>0</v>
          </cell>
          <cell r="AI509">
            <v>0</v>
          </cell>
          <cell r="AJ509">
            <v>0</v>
          </cell>
          <cell r="AK509">
            <v>0</v>
          </cell>
          <cell r="AL509">
            <v>0</v>
          </cell>
          <cell r="AM509">
            <v>0</v>
          </cell>
          <cell r="AN509">
            <v>0</v>
          </cell>
          <cell r="AO509">
            <v>0</v>
          </cell>
          <cell r="AP509">
            <v>0</v>
          </cell>
          <cell r="AQ509">
            <v>0</v>
          </cell>
          <cell r="AR509">
            <v>0</v>
          </cell>
          <cell r="AS509">
            <v>0</v>
          </cell>
          <cell r="AT509">
            <v>0</v>
          </cell>
          <cell r="AU509">
            <v>0</v>
          </cell>
          <cell r="AV509">
            <v>0</v>
          </cell>
          <cell r="AW509">
            <v>0</v>
          </cell>
          <cell r="AX509">
            <v>0</v>
          </cell>
          <cell r="AY509">
            <v>0</v>
          </cell>
          <cell r="AZ509">
            <v>0</v>
          </cell>
          <cell r="BA509">
            <v>0</v>
          </cell>
          <cell r="BB509">
            <v>0</v>
          </cell>
          <cell r="BC509">
            <v>0</v>
          </cell>
          <cell r="BD509">
            <v>0</v>
          </cell>
          <cell r="BE509">
            <v>0</v>
          </cell>
          <cell r="BF509">
            <v>0</v>
          </cell>
          <cell r="BG509">
            <v>0</v>
          </cell>
          <cell r="BH509">
            <v>0</v>
          </cell>
          <cell r="BI509">
            <v>0</v>
          </cell>
          <cell r="BJ509">
            <v>0</v>
          </cell>
          <cell r="BK509">
            <v>0</v>
          </cell>
          <cell r="BL509">
            <v>0</v>
          </cell>
          <cell r="BM509">
            <v>0</v>
          </cell>
          <cell r="BN509">
            <v>0</v>
          </cell>
          <cell r="BO509">
            <v>0</v>
          </cell>
          <cell r="BP509">
            <v>0</v>
          </cell>
          <cell r="BQ509">
            <v>0</v>
          </cell>
          <cell r="BR509">
            <v>0</v>
          </cell>
          <cell r="BS509">
            <v>0</v>
          </cell>
          <cell r="BT509">
            <v>0</v>
          </cell>
          <cell r="BU509">
            <v>0</v>
          </cell>
        </row>
        <row r="510">
          <cell r="F510" t="str">
            <v>RB.07</v>
          </cell>
          <cell r="H510">
            <v>0</v>
          </cell>
          <cell r="I510" t="str">
            <v>RB.07</v>
          </cell>
          <cell r="K510">
            <v>0</v>
          </cell>
          <cell r="L510">
            <v>0</v>
          </cell>
          <cell r="U510">
            <v>0</v>
          </cell>
          <cell r="V510" t="str">
            <v/>
          </cell>
          <cell r="W510">
            <v>0</v>
          </cell>
          <cell r="X510">
            <v>0</v>
          </cell>
          <cell r="Y510">
            <v>0</v>
          </cell>
          <cell r="Z510">
            <v>0</v>
          </cell>
          <cell r="AA510">
            <v>0</v>
          </cell>
          <cell r="AB510">
            <v>0</v>
          </cell>
          <cell r="AC510">
            <v>0</v>
          </cell>
          <cell r="AD510">
            <v>0</v>
          </cell>
          <cell r="AE510">
            <v>0</v>
          </cell>
          <cell r="AF510">
            <v>0</v>
          </cell>
          <cell r="AG510">
            <v>0</v>
          </cell>
          <cell r="AH510">
            <v>0</v>
          </cell>
          <cell r="AI510">
            <v>0</v>
          </cell>
          <cell r="AJ510">
            <v>0</v>
          </cell>
          <cell r="AK510">
            <v>0</v>
          </cell>
          <cell r="AL510">
            <v>0</v>
          </cell>
          <cell r="AM510">
            <v>0</v>
          </cell>
          <cell r="AN510">
            <v>0</v>
          </cell>
          <cell r="AO510">
            <v>0</v>
          </cell>
          <cell r="AP510">
            <v>0</v>
          </cell>
          <cell r="AQ510">
            <v>0</v>
          </cell>
          <cell r="AR510">
            <v>0</v>
          </cell>
          <cell r="AS510">
            <v>0</v>
          </cell>
          <cell r="AT510">
            <v>0</v>
          </cell>
          <cell r="AU510">
            <v>0</v>
          </cell>
          <cell r="AV510">
            <v>0</v>
          </cell>
          <cell r="AW510">
            <v>0</v>
          </cell>
          <cell r="AX510">
            <v>0</v>
          </cell>
          <cell r="AY510">
            <v>0</v>
          </cell>
          <cell r="AZ510">
            <v>0</v>
          </cell>
          <cell r="BA510">
            <v>0</v>
          </cell>
          <cell r="BB510">
            <v>0</v>
          </cell>
          <cell r="BC510">
            <v>0</v>
          </cell>
          <cell r="BD510">
            <v>0</v>
          </cell>
          <cell r="BE510">
            <v>0</v>
          </cell>
          <cell r="BF510">
            <v>0</v>
          </cell>
          <cell r="BG510">
            <v>0</v>
          </cell>
          <cell r="BH510">
            <v>0</v>
          </cell>
          <cell r="BI510">
            <v>0</v>
          </cell>
          <cell r="BJ510">
            <v>0</v>
          </cell>
          <cell r="BK510">
            <v>0</v>
          </cell>
          <cell r="BL510">
            <v>0</v>
          </cell>
          <cell r="BM510">
            <v>0</v>
          </cell>
          <cell r="BN510">
            <v>0</v>
          </cell>
          <cell r="BO510">
            <v>0</v>
          </cell>
          <cell r="BP510">
            <v>0</v>
          </cell>
          <cell r="BQ510">
            <v>0</v>
          </cell>
          <cell r="BR510">
            <v>0</v>
          </cell>
          <cell r="BS510">
            <v>0</v>
          </cell>
          <cell r="BT510">
            <v>0</v>
          </cell>
          <cell r="BU510">
            <v>0</v>
          </cell>
        </row>
        <row r="511">
          <cell r="F511" t="str">
            <v>RB.08</v>
          </cell>
          <cell r="H511">
            <v>0</v>
          </cell>
          <cell r="I511" t="str">
            <v>RB.08</v>
          </cell>
          <cell r="K511">
            <v>0</v>
          </cell>
          <cell r="L511">
            <v>0</v>
          </cell>
          <cell r="U511">
            <v>0</v>
          </cell>
          <cell r="V511" t="str">
            <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cell r="BB511">
            <v>0</v>
          </cell>
          <cell r="BC511">
            <v>0</v>
          </cell>
          <cell r="BD511">
            <v>0</v>
          </cell>
          <cell r="BE511">
            <v>0</v>
          </cell>
          <cell r="BF511">
            <v>0</v>
          </cell>
          <cell r="BG511">
            <v>0</v>
          </cell>
          <cell r="BH511">
            <v>0</v>
          </cell>
          <cell r="BI511">
            <v>0</v>
          </cell>
          <cell r="BJ511">
            <v>0</v>
          </cell>
          <cell r="BK511">
            <v>0</v>
          </cell>
          <cell r="BL511">
            <v>0</v>
          </cell>
          <cell r="BM511">
            <v>0</v>
          </cell>
          <cell r="BN511">
            <v>0</v>
          </cell>
          <cell r="BO511">
            <v>0</v>
          </cell>
          <cell r="BP511">
            <v>0</v>
          </cell>
          <cell r="BQ511">
            <v>0</v>
          </cell>
          <cell r="BR511">
            <v>0</v>
          </cell>
          <cell r="BS511">
            <v>0</v>
          </cell>
          <cell r="BT511">
            <v>0</v>
          </cell>
          <cell r="BU511">
            <v>0</v>
          </cell>
        </row>
        <row r="512">
          <cell r="F512" t="str">
            <v>F.02</v>
          </cell>
          <cell r="H512">
            <v>0</v>
          </cell>
          <cell r="I512" t="str">
            <v>F.02</v>
          </cell>
          <cell r="K512">
            <v>0</v>
          </cell>
          <cell r="L512">
            <v>0</v>
          </cell>
          <cell r="U512" t="str">
            <v>In order to know how conditions change with the passage of time we want to have more interviews with the residents of the village. Such interviews may happen next year. Do you agree to this?</v>
          </cell>
          <cell r="V512" t="str">
            <v>[ONLY TO BE ASKED TO NEW RESPONDENTS]</v>
          </cell>
          <cell r="W512" t="str">
            <v>No</v>
          </cell>
          <cell r="X512" t="str">
            <v>Yes</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cell r="BB512">
            <v>0</v>
          </cell>
          <cell r="BC512">
            <v>0</v>
          </cell>
          <cell r="BD512">
            <v>0</v>
          </cell>
          <cell r="BE512">
            <v>0</v>
          </cell>
          <cell r="BF512">
            <v>0</v>
          </cell>
          <cell r="BG512">
            <v>0</v>
          </cell>
          <cell r="BH512">
            <v>0</v>
          </cell>
          <cell r="BI512">
            <v>0</v>
          </cell>
          <cell r="BJ512">
            <v>0</v>
          </cell>
          <cell r="BK512">
            <v>0</v>
          </cell>
          <cell r="BL512">
            <v>0</v>
          </cell>
          <cell r="BM512">
            <v>0</v>
          </cell>
          <cell r="BN512">
            <v>0</v>
          </cell>
          <cell r="BO512">
            <v>0</v>
          </cell>
          <cell r="BP512">
            <v>0</v>
          </cell>
          <cell r="BQ512">
            <v>0</v>
          </cell>
          <cell r="BR512">
            <v>0</v>
          </cell>
          <cell r="BS512">
            <v>0</v>
          </cell>
          <cell r="BT512">
            <v>0</v>
          </cell>
          <cell r="BU512">
            <v>2</v>
          </cell>
        </row>
        <row r="513">
          <cell r="F513">
            <v>2.04</v>
          </cell>
          <cell r="H513">
            <v>0</v>
          </cell>
          <cell r="I513">
            <v>2.04</v>
          </cell>
          <cell r="K513">
            <v>0</v>
          </cell>
          <cell r="L513">
            <v>0</v>
          </cell>
          <cell r="U513" t="str">
            <v>At the moment, is water from {name of source} clean and safe or is it muddy or unsafe?</v>
          </cell>
          <cell r="V513" t="str">
            <v/>
          </cell>
          <cell r="W513" t="str">
            <v>Clean and Safe to Drink</v>
          </cell>
          <cell r="X513" t="str">
            <v>Sometimes Muddy and/or Unsafe to Drink</v>
          </cell>
          <cell r="Y513" t="str">
            <v>Always Muddy and/or Unsafe to Drink</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cell r="BB513">
            <v>0</v>
          </cell>
          <cell r="BC513">
            <v>0</v>
          </cell>
          <cell r="BD513">
            <v>0</v>
          </cell>
          <cell r="BE513">
            <v>0</v>
          </cell>
          <cell r="BF513">
            <v>0</v>
          </cell>
          <cell r="BG513">
            <v>0</v>
          </cell>
          <cell r="BH513">
            <v>0</v>
          </cell>
          <cell r="BI513">
            <v>0</v>
          </cell>
          <cell r="BJ513">
            <v>0</v>
          </cell>
          <cell r="BK513">
            <v>0</v>
          </cell>
          <cell r="BL513">
            <v>0</v>
          </cell>
          <cell r="BM513">
            <v>0</v>
          </cell>
          <cell r="BN513">
            <v>0</v>
          </cell>
          <cell r="BO513">
            <v>0</v>
          </cell>
          <cell r="BP513">
            <v>0</v>
          </cell>
          <cell r="BQ513">
            <v>0</v>
          </cell>
          <cell r="BR513">
            <v>0</v>
          </cell>
          <cell r="BS513">
            <v>0</v>
          </cell>
          <cell r="BT513">
            <v>0</v>
          </cell>
          <cell r="BU513">
            <v>3</v>
          </cell>
        </row>
        <row r="514">
          <cell r="F514">
            <v>2.0499999999999998</v>
          </cell>
          <cell r="H514">
            <v>0</v>
          </cell>
          <cell r="I514">
            <v>2.0499999999999998</v>
          </cell>
          <cell r="K514">
            <v>0</v>
          </cell>
          <cell r="L514">
            <v>0</v>
          </cell>
          <cell r="U514" t="str">
            <v>In the past 12 months, were there any times when water from {name of source} was not available or was unsafe? [IF YES] In which seasons?</v>
          </cell>
          <cell r="V514" t="str">
            <v>[MARK ALL MENTIONED]</v>
          </cell>
          <cell r="W514" t="str">
            <v>Water Was Always Safe and Available</v>
          </cell>
          <cell r="X514" t="str">
            <v>Water Was Not Available [SPECIFY SEASONS WHEN THIS OCCURED]</v>
          </cell>
          <cell r="Y514" t="str">
            <v>Water Was Not Safe [SPECIFY SEASONS WHEN THIS OCCURED]</v>
          </cell>
          <cell r="Z514" t="str">
            <v>Spring 2011</v>
          </cell>
          <cell r="AA514" t="str">
            <v>Winter 2010-11</v>
          </cell>
          <cell r="AB514" t="str">
            <v>Fall 2010</v>
          </cell>
          <cell r="AC514" t="str">
            <v>Summer 2010</v>
          </cell>
          <cell r="AD514" t="str">
            <v>All Seasons</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cell r="BB514">
            <v>0</v>
          </cell>
          <cell r="BC514">
            <v>0</v>
          </cell>
          <cell r="BD514">
            <v>0</v>
          </cell>
          <cell r="BE514">
            <v>0</v>
          </cell>
          <cell r="BF514">
            <v>0</v>
          </cell>
          <cell r="BG514">
            <v>0</v>
          </cell>
          <cell r="BH514">
            <v>0</v>
          </cell>
          <cell r="BI514">
            <v>0</v>
          </cell>
          <cell r="BJ514">
            <v>0</v>
          </cell>
          <cell r="BK514">
            <v>0</v>
          </cell>
          <cell r="BL514">
            <v>0</v>
          </cell>
          <cell r="BM514">
            <v>0</v>
          </cell>
          <cell r="BN514">
            <v>0</v>
          </cell>
          <cell r="BO514">
            <v>0</v>
          </cell>
          <cell r="BP514">
            <v>0</v>
          </cell>
          <cell r="BQ514">
            <v>0</v>
          </cell>
          <cell r="BR514">
            <v>0</v>
          </cell>
          <cell r="BS514">
            <v>0</v>
          </cell>
          <cell r="BT514">
            <v>0</v>
          </cell>
          <cell r="BU514">
            <v>8</v>
          </cell>
        </row>
        <row r="515">
          <cell r="F515">
            <v>2.06</v>
          </cell>
          <cell r="H515">
            <v>0</v>
          </cell>
          <cell r="I515">
            <v>2.06</v>
          </cell>
          <cell r="K515">
            <v>0</v>
          </cell>
          <cell r="L515">
            <v>0</v>
          </cell>
          <cell r="U515" t="str">
            <v>In the most recent case when water was not available from the main source or was not safe to drink, how many consecutive days did this last?</v>
          </cell>
          <cell r="V515" t="str">
            <v/>
          </cell>
          <cell r="W515" t="str">
            <v>Days</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cell r="BB515">
            <v>0</v>
          </cell>
          <cell r="BC515">
            <v>0</v>
          </cell>
          <cell r="BD515">
            <v>0</v>
          </cell>
          <cell r="BE515">
            <v>0</v>
          </cell>
          <cell r="BF515">
            <v>0</v>
          </cell>
          <cell r="BG515">
            <v>0</v>
          </cell>
          <cell r="BH515">
            <v>0</v>
          </cell>
          <cell r="BI515">
            <v>0</v>
          </cell>
          <cell r="BJ515">
            <v>0</v>
          </cell>
          <cell r="BK515">
            <v>0</v>
          </cell>
          <cell r="BL515">
            <v>0</v>
          </cell>
          <cell r="BM515">
            <v>0</v>
          </cell>
          <cell r="BN515">
            <v>0</v>
          </cell>
          <cell r="BO515">
            <v>0</v>
          </cell>
          <cell r="BP515">
            <v>0</v>
          </cell>
          <cell r="BQ515">
            <v>0</v>
          </cell>
          <cell r="BR515">
            <v>0</v>
          </cell>
          <cell r="BS515">
            <v>0</v>
          </cell>
          <cell r="BT515">
            <v>0</v>
          </cell>
          <cell r="BU515">
            <v>1</v>
          </cell>
        </row>
        <row r="516">
          <cell r="F516">
            <v>3.01</v>
          </cell>
          <cell r="H516">
            <v>0</v>
          </cell>
          <cell r="I516">
            <v>3.01</v>
          </cell>
          <cell r="K516">
            <v>0</v>
          </cell>
          <cell r="L516">
            <v>0</v>
          </cell>
          <cell r="U516" t="str">
            <v>During the past 12 months, what would you say was the most common illness suffered by people in this village?</v>
          </cell>
          <cell r="V516" t="str">
            <v/>
          </cell>
          <cell r="W516" t="str">
            <v>Nothing</v>
          </cell>
          <cell r="X516" t="str">
            <v>Muscle Ache</v>
          </cell>
          <cell r="Y516" t="str">
            <v>Headache</v>
          </cell>
          <cell r="Z516" t="str">
            <v>Migraine</v>
          </cell>
          <cell r="AA516" t="str">
            <v>Dizziness</v>
          </cell>
          <cell r="AB516" t="str">
            <v>Fainting</v>
          </cell>
          <cell r="AC516" t="str">
            <v>Breathing Problems</v>
          </cell>
          <cell r="AD516" t="str">
            <v>Chill / Flu</v>
          </cell>
          <cell r="AE516" t="str">
            <v>Fever</v>
          </cell>
          <cell r="AF516" t="str">
            <v>Vomiting</v>
          </cell>
          <cell r="AG516" t="str">
            <v>Stomach</v>
          </cell>
          <cell r="AH516" t="str">
            <v>Bowel / Diarrhea</v>
          </cell>
          <cell r="AI516" t="str">
            <v>Heartache</v>
          </cell>
          <cell r="AJ516" t="str">
            <v>Liver</v>
          </cell>
          <cell r="AK516" t="str">
            <v>Kidney</v>
          </cell>
          <cell r="AL516" t="str">
            <v>Lungs</v>
          </cell>
          <cell r="AM516" t="str">
            <v>Thiroid</v>
          </cell>
          <cell r="AN516" t="str">
            <v>Skin Disease</v>
          </cell>
          <cell r="AO516" t="str">
            <v>Fracture</v>
          </cell>
          <cell r="AP516" t="str">
            <v>Broken Bone(s)</v>
          </cell>
          <cell r="AQ516" t="str">
            <v>Tuberculosis</v>
          </cell>
          <cell r="AR516" t="str">
            <v>Malaria</v>
          </cell>
          <cell r="AS516" t="str">
            <v>Blurred Vision</v>
          </cell>
          <cell r="AT516" t="str">
            <v>Loss of Sight</v>
          </cell>
          <cell r="AU516" t="str">
            <v>Cataract</v>
          </cell>
          <cell r="AV516" t="str">
            <v>Skin Disease</v>
          </cell>
          <cell r="AW516" t="str">
            <v>Psychological Issues</v>
          </cell>
          <cell r="AX516" t="str">
            <v>Madness</v>
          </cell>
          <cell r="AY516" t="str">
            <v>Nesayi</v>
          </cell>
          <cell r="AZ516" t="str">
            <v>Walidi</v>
          </cell>
          <cell r="BA516" t="str">
            <v>Other:</v>
          </cell>
          <cell r="BB516">
            <v>0</v>
          </cell>
          <cell r="BC516">
            <v>0</v>
          </cell>
          <cell r="BD516">
            <v>0</v>
          </cell>
          <cell r="BE516">
            <v>0</v>
          </cell>
          <cell r="BF516">
            <v>0</v>
          </cell>
          <cell r="BG516">
            <v>0</v>
          </cell>
          <cell r="BH516">
            <v>0</v>
          </cell>
          <cell r="BI516">
            <v>0</v>
          </cell>
          <cell r="BJ516">
            <v>0</v>
          </cell>
          <cell r="BK516">
            <v>0</v>
          </cell>
          <cell r="BL516">
            <v>0</v>
          </cell>
          <cell r="BM516">
            <v>0</v>
          </cell>
          <cell r="BN516">
            <v>0</v>
          </cell>
          <cell r="BO516">
            <v>0</v>
          </cell>
          <cell r="BP516">
            <v>0</v>
          </cell>
          <cell r="BQ516">
            <v>0</v>
          </cell>
          <cell r="BR516">
            <v>0</v>
          </cell>
          <cell r="BS516">
            <v>0</v>
          </cell>
          <cell r="BT516">
            <v>0</v>
          </cell>
          <cell r="BU516">
            <v>31</v>
          </cell>
        </row>
        <row r="517">
          <cell r="F517">
            <v>3.09</v>
          </cell>
          <cell r="H517">
            <v>0</v>
          </cell>
          <cell r="I517">
            <v>3.09</v>
          </cell>
          <cell r="K517">
            <v>0</v>
          </cell>
          <cell r="L517">
            <v>0</v>
          </cell>
          <cell r="U517" t="str">
            <v>Where did they receive this treatment for this illness?</v>
          </cell>
          <cell r="V517" t="str">
            <v/>
          </cell>
          <cell r="W517" t="str">
            <v>This Village</v>
          </cell>
          <cell r="X517" t="str">
            <v>Closest Village to This Village</v>
          </cell>
          <cell r="Y517" t="str">
            <v>Other Village or Town in District</v>
          </cell>
          <cell r="Z517" t="str">
            <v>District Center</v>
          </cell>
          <cell r="AA517" t="str">
            <v>Town Outside District But in Province</v>
          </cell>
          <cell r="AB517" t="str">
            <v>Herat (Province Center)</v>
          </cell>
          <cell r="AC517" t="str">
            <v>Jalalabad (Nangarhar Province Center)</v>
          </cell>
          <cell r="AD517" t="str">
            <v>Mazar-e Sharif (Balkh Province Center)</v>
          </cell>
          <cell r="AE517" t="str">
            <v>Pul-e Khumri (Baghlan Province Center)</v>
          </cell>
          <cell r="AF517" t="str">
            <v>Chaghcharan (Ghor Province Center)</v>
          </cell>
          <cell r="AG517" t="str">
            <v>Nili (Daykundi Province Center)</v>
          </cell>
          <cell r="AH517" t="str">
            <v>Other Province Center</v>
          </cell>
          <cell r="AI517" t="str">
            <v>Kabul</v>
          </cell>
          <cell r="AJ517" t="str">
            <v>Pakistan</v>
          </cell>
          <cell r="AK517" t="str">
            <v>Iran</v>
          </cell>
          <cell r="AL517" t="str">
            <v>India</v>
          </cell>
          <cell r="AM517" t="str">
            <v>Another Place:</v>
          </cell>
          <cell r="AN517">
            <v>0</v>
          </cell>
          <cell r="AO517">
            <v>0</v>
          </cell>
          <cell r="AP517">
            <v>0</v>
          </cell>
          <cell r="AQ517">
            <v>0</v>
          </cell>
          <cell r="AR517">
            <v>0</v>
          </cell>
          <cell r="AS517">
            <v>0</v>
          </cell>
          <cell r="AT517">
            <v>0</v>
          </cell>
          <cell r="AU517">
            <v>0</v>
          </cell>
          <cell r="AV517">
            <v>0</v>
          </cell>
          <cell r="AW517">
            <v>0</v>
          </cell>
          <cell r="AX517">
            <v>0</v>
          </cell>
          <cell r="AY517">
            <v>0</v>
          </cell>
          <cell r="AZ517">
            <v>0</v>
          </cell>
          <cell r="BA517">
            <v>0</v>
          </cell>
          <cell r="BB517">
            <v>0</v>
          </cell>
          <cell r="BC517">
            <v>0</v>
          </cell>
          <cell r="BD517">
            <v>0</v>
          </cell>
          <cell r="BE517">
            <v>0</v>
          </cell>
          <cell r="BF517">
            <v>0</v>
          </cell>
          <cell r="BG517">
            <v>0</v>
          </cell>
          <cell r="BH517">
            <v>0</v>
          </cell>
          <cell r="BI517">
            <v>0</v>
          </cell>
          <cell r="BJ517">
            <v>0</v>
          </cell>
          <cell r="BK517">
            <v>0</v>
          </cell>
          <cell r="BL517">
            <v>0</v>
          </cell>
          <cell r="BM517">
            <v>0</v>
          </cell>
          <cell r="BN517">
            <v>0</v>
          </cell>
          <cell r="BO517">
            <v>0</v>
          </cell>
          <cell r="BP517">
            <v>0</v>
          </cell>
          <cell r="BQ517">
            <v>0</v>
          </cell>
          <cell r="BR517">
            <v>0</v>
          </cell>
          <cell r="BS517">
            <v>0</v>
          </cell>
          <cell r="BT517">
            <v>0</v>
          </cell>
          <cell r="BU517">
            <v>17</v>
          </cell>
        </row>
        <row r="518">
          <cell r="F518">
            <v>3.1</v>
          </cell>
          <cell r="H518">
            <v>0</v>
          </cell>
          <cell r="I518">
            <v>3.1</v>
          </cell>
          <cell r="K518">
            <v>0</v>
          </cell>
          <cell r="L518">
            <v>0</v>
          </cell>
          <cell r="U518" t="str">
            <v>How much did the last treatment cost?</v>
          </cell>
          <cell r="V518" t="str">
            <v>[IF IN KIND, ESTIMATE VALUE AND MARK "ESTIMATED BY ENUMERATOR"]</v>
          </cell>
          <cell r="W518" t="str">
            <v>Free (No Charge)</v>
          </cell>
          <cell r="X518" t="str">
            <v>Estimated by Enumerator</v>
          </cell>
          <cell r="Y518" t="str">
            <v>Afghani</v>
          </cell>
          <cell r="Z518">
            <v>0</v>
          </cell>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cell r="AS518">
            <v>0</v>
          </cell>
          <cell r="AT518">
            <v>0</v>
          </cell>
          <cell r="AU518">
            <v>0</v>
          </cell>
          <cell r="AV518">
            <v>0</v>
          </cell>
          <cell r="AW518">
            <v>0</v>
          </cell>
          <cell r="AX518">
            <v>0</v>
          </cell>
          <cell r="AY518">
            <v>0</v>
          </cell>
          <cell r="AZ518">
            <v>0</v>
          </cell>
          <cell r="BA518">
            <v>0</v>
          </cell>
          <cell r="BB518">
            <v>0</v>
          </cell>
          <cell r="BC518">
            <v>0</v>
          </cell>
          <cell r="BD518">
            <v>0</v>
          </cell>
          <cell r="BE518">
            <v>0</v>
          </cell>
          <cell r="BF518">
            <v>0</v>
          </cell>
          <cell r="BG518">
            <v>0</v>
          </cell>
          <cell r="BH518">
            <v>0</v>
          </cell>
          <cell r="BI518">
            <v>0</v>
          </cell>
          <cell r="BJ518">
            <v>0</v>
          </cell>
          <cell r="BK518">
            <v>0</v>
          </cell>
          <cell r="BL518">
            <v>0</v>
          </cell>
          <cell r="BM518">
            <v>0</v>
          </cell>
          <cell r="BN518">
            <v>0</v>
          </cell>
          <cell r="BO518">
            <v>0</v>
          </cell>
          <cell r="BP518">
            <v>0</v>
          </cell>
          <cell r="BQ518">
            <v>0</v>
          </cell>
          <cell r="BR518">
            <v>0</v>
          </cell>
          <cell r="BS518">
            <v>0</v>
          </cell>
          <cell r="BT518">
            <v>0</v>
          </cell>
          <cell r="BU518">
            <v>3</v>
          </cell>
        </row>
        <row r="519">
          <cell r="F519">
            <v>3.12</v>
          </cell>
          <cell r="H519">
            <v>0</v>
          </cell>
          <cell r="I519">
            <v>3.12</v>
          </cell>
          <cell r="K519">
            <v>0</v>
          </cell>
          <cell r="L519" t="e">
            <v>#REF!</v>
          </cell>
          <cell r="U519" t="str">
            <v>When you are working, do you usually feel any physical pain or discomfort?</v>
          </cell>
          <cell r="V519" t="str">
            <v/>
          </cell>
          <cell r="W519" t="str">
            <v>No</v>
          </cell>
          <cell r="X519" t="str">
            <v>Yes</v>
          </cell>
          <cell r="Y519">
            <v>0</v>
          </cell>
          <cell r="Z519">
            <v>0</v>
          </cell>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cell r="AS519">
            <v>0</v>
          </cell>
          <cell r="AT519">
            <v>0</v>
          </cell>
          <cell r="AU519">
            <v>0</v>
          </cell>
          <cell r="AV519">
            <v>0</v>
          </cell>
          <cell r="AW519">
            <v>0</v>
          </cell>
          <cell r="AX519">
            <v>0</v>
          </cell>
          <cell r="AY519">
            <v>0</v>
          </cell>
          <cell r="AZ519">
            <v>0</v>
          </cell>
          <cell r="BA519">
            <v>0</v>
          </cell>
          <cell r="BB519">
            <v>0</v>
          </cell>
          <cell r="BC519">
            <v>0</v>
          </cell>
          <cell r="BD519">
            <v>0</v>
          </cell>
          <cell r="BE519">
            <v>0</v>
          </cell>
          <cell r="BF519">
            <v>0</v>
          </cell>
          <cell r="BG519">
            <v>0</v>
          </cell>
          <cell r="BH519">
            <v>0</v>
          </cell>
          <cell r="BI519">
            <v>0</v>
          </cell>
          <cell r="BJ519">
            <v>0</v>
          </cell>
          <cell r="BK519">
            <v>0</v>
          </cell>
          <cell r="BL519">
            <v>0</v>
          </cell>
          <cell r="BM519">
            <v>0</v>
          </cell>
          <cell r="BN519">
            <v>0</v>
          </cell>
          <cell r="BO519">
            <v>0</v>
          </cell>
          <cell r="BP519">
            <v>0</v>
          </cell>
          <cell r="BQ519">
            <v>0</v>
          </cell>
          <cell r="BR519">
            <v>0</v>
          </cell>
          <cell r="BS519">
            <v>0</v>
          </cell>
          <cell r="BT519">
            <v>0</v>
          </cell>
          <cell r="BU519">
            <v>2</v>
          </cell>
        </row>
        <row r="520">
          <cell r="F520">
            <v>3.13</v>
          </cell>
          <cell r="H520">
            <v>0</v>
          </cell>
          <cell r="I520">
            <v>3.13</v>
          </cell>
          <cell r="K520">
            <v>0</v>
          </cell>
          <cell r="L520">
            <v>0</v>
          </cell>
          <cell r="U520" t="str">
            <v>How would you describe this pain or sickness?</v>
          </cell>
          <cell r="V520" t="str">
            <v/>
          </cell>
          <cell r="W520" t="str">
            <v>Fatigue / Tiredness</v>
          </cell>
          <cell r="X520" t="str">
            <v>Muscle Ache</v>
          </cell>
          <cell r="Y520" t="str">
            <v>Headache</v>
          </cell>
          <cell r="Z520" t="str">
            <v>Migraine</v>
          </cell>
          <cell r="AA520" t="str">
            <v>Dizziness</v>
          </cell>
          <cell r="AB520" t="str">
            <v>Fainting</v>
          </cell>
          <cell r="AC520" t="str">
            <v>Breathing Problems</v>
          </cell>
          <cell r="AD520" t="str">
            <v>Chill / Flu</v>
          </cell>
          <cell r="AE520" t="str">
            <v>Fever</v>
          </cell>
          <cell r="AF520" t="str">
            <v>Vomiting</v>
          </cell>
          <cell r="AG520" t="str">
            <v>Stomach</v>
          </cell>
          <cell r="AH520" t="str">
            <v>Bowel / Diarrhea</v>
          </cell>
          <cell r="AI520" t="str">
            <v>Heartache</v>
          </cell>
          <cell r="AJ520" t="str">
            <v>Blurred Vision</v>
          </cell>
          <cell r="AK520" t="str">
            <v>Loss of Sight</v>
          </cell>
          <cell r="AL520" t="str">
            <v>Psychological Issues</v>
          </cell>
          <cell r="AM520" t="str">
            <v>Madness</v>
          </cell>
          <cell r="AN520" t="str">
            <v>Other:</v>
          </cell>
          <cell r="AO520">
            <v>0</v>
          </cell>
          <cell r="AP520">
            <v>0</v>
          </cell>
          <cell r="AQ520">
            <v>0</v>
          </cell>
          <cell r="AR520">
            <v>0</v>
          </cell>
          <cell r="AS520">
            <v>0</v>
          </cell>
          <cell r="AT520">
            <v>0</v>
          </cell>
          <cell r="AU520">
            <v>0</v>
          </cell>
          <cell r="AV520">
            <v>0</v>
          </cell>
          <cell r="AW520">
            <v>0</v>
          </cell>
          <cell r="AX520">
            <v>0</v>
          </cell>
          <cell r="AY520">
            <v>0</v>
          </cell>
          <cell r="AZ520">
            <v>0</v>
          </cell>
          <cell r="BA520">
            <v>0</v>
          </cell>
          <cell r="BB520">
            <v>0</v>
          </cell>
          <cell r="BC520">
            <v>0</v>
          </cell>
          <cell r="BD520">
            <v>0</v>
          </cell>
          <cell r="BE520">
            <v>0</v>
          </cell>
          <cell r="BF520">
            <v>0</v>
          </cell>
          <cell r="BG520">
            <v>0</v>
          </cell>
          <cell r="BH520">
            <v>0</v>
          </cell>
          <cell r="BI520">
            <v>0</v>
          </cell>
          <cell r="BJ520">
            <v>0</v>
          </cell>
          <cell r="BK520">
            <v>0</v>
          </cell>
          <cell r="BL520">
            <v>0</v>
          </cell>
          <cell r="BM520">
            <v>0</v>
          </cell>
          <cell r="BN520">
            <v>0</v>
          </cell>
          <cell r="BO520">
            <v>0</v>
          </cell>
          <cell r="BP520">
            <v>0</v>
          </cell>
          <cell r="BQ520">
            <v>0</v>
          </cell>
          <cell r="BR520">
            <v>0</v>
          </cell>
          <cell r="BS520">
            <v>0</v>
          </cell>
          <cell r="BT520">
            <v>0</v>
          </cell>
          <cell r="BU520">
            <v>18</v>
          </cell>
        </row>
        <row r="521">
          <cell r="F521">
            <v>3.14</v>
          </cell>
          <cell r="H521">
            <v>0</v>
          </cell>
          <cell r="I521">
            <v>3.14</v>
          </cell>
          <cell r="K521">
            <v>0</v>
          </cell>
          <cell r="L521">
            <v>0</v>
          </cell>
          <cell r="U521" t="str">
            <v>Have you ever received treatment for this pain or sickness or seen a health worker about the problem?</v>
          </cell>
          <cell r="V521" t="str">
            <v/>
          </cell>
          <cell r="W521" t="str">
            <v>No</v>
          </cell>
          <cell r="X521" t="str">
            <v>Yes</v>
          </cell>
          <cell r="Y521">
            <v>0</v>
          </cell>
          <cell r="Z521">
            <v>0</v>
          </cell>
          <cell r="AA521">
            <v>0</v>
          </cell>
          <cell r="AB521">
            <v>0</v>
          </cell>
          <cell r="AC521">
            <v>0</v>
          </cell>
          <cell r="AD521">
            <v>0</v>
          </cell>
          <cell r="AE521">
            <v>0</v>
          </cell>
          <cell r="AF521">
            <v>0</v>
          </cell>
          <cell r="AG521">
            <v>0</v>
          </cell>
          <cell r="AH521">
            <v>0</v>
          </cell>
          <cell r="AI521">
            <v>0</v>
          </cell>
          <cell r="AJ521">
            <v>0</v>
          </cell>
          <cell r="AK521">
            <v>0</v>
          </cell>
          <cell r="AL521">
            <v>0</v>
          </cell>
          <cell r="AM521">
            <v>0</v>
          </cell>
          <cell r="AN521">
            <v>0</v>
          </cell>
          <cell r="AO521">
            <v>0</v>
          </cell>
          <cell r="AP521">
            <v>0</v>
          </cell>
          <cell r="AQ521">
            <v>0</v>
          </cell>
          <cell r="AR521">
            <v>0</v>
          </cell>
          <cell r="AS521">
            <v>0</v>
          </cell>
          <cell r="AT521">
            <v>0</v>
          </cell>
          <cell r="AU521">
            <v>0</v>
          </cell>
          <cell r="AV521">
            <v>0</v>
          </cell>
          <cell r="AW521">
            <v>0</v>
          </cell>
          <cell r="AX521">
            <v>0</v>
          </cell>
          <cell r="AY521">
            <v>0</v>
          </cell>
          <cell r="AZ521">
            <v>0</v>
          </cell>
          <cell r="BA521">
            <v>0</v>
          </cell>
          <cell r="BB521">
            <v>0</v>
          </cell>
          <cell r="BC521">
            <v>0</v>
          </cell>
          <cell r="BD521">
            <v>0</v>
          </cell>
          <cell r="BE521">
            <v>0</v>
          </cell>
          <cell r="BF521">
            <v>0</v>
          </cell>
          <cell r="BG521">
            <v>0</v>
          </cell>
          <cell r="BH521">
            <v>0</v>
          </cell>
          <cell r="BI521">
            <v>0</v>
          </cell>
          <cell r="BJ521">
            <v>0</v>
          </cell>
          <cell r="BK521">
            <v>0</v>
          </cell>
          <cell r="BL521">
            <v>0</v>
          </cell>
          <cell r="BM521">
            <v>0</v>
          </cell>
          <cell r="BN521">
            <v>0</v>
          </cell>
          <cell r="BO521">
            <v>0</v>
          </cell>
          <cell r="BP521">
            <v>0</v>
          </cell>
          <cell r="BQ521">
            <v>0</v>
          </cell>
          <cell r="BR521">
            <v>0</v>
          </cell>
          <cell r="BS521">
            <v>0</v>
          </cell>
          <cell r="BT521">
            <v>0</v>
          </cell>
          <cell r="BU521">
            <v>2</v>
          </cell>
        </row>
        <row r="522">
          <cell r="F522">
            <v>3.15</v>
          </cell>
          <cell r="H522">
            <v>0</v>
          </cell>
          <cell r="I522">
            <v>3.15</v>
          </cell>
          <cell r="K522">
            <v>0</v>
          </cell>
          <cell r="L522" t="e">
            <v>#REF!</v>
          </cell>
          <cell r="U522" t="str">
            <v>How long ago did this treatment or inspection occur?</v>
          </cell>
          <cell r="V522" t="str">
            <v>[ONLY FILL IN BOXES CORRESPONDING TO ANSWERS MENTIONED BY RESPONDENT]</v>
          </cell>
          <cell r="W522" t="str">
            <v>Days</v>
          </cell>
          <cell r="X522" t="str">
            <v>Weeks</v>
          </cell>
          <cell r="Y522" t="str">
            <v>Months</v>
          </cell>
          <cell r="Z522" t="str">
            <v>Years</v>
          </cell>
          <cell r="AA522">
            <v>0</v>
          </cell>
          <cell r="AB522">
            <v>0</v>
          </cell>
          <cell r="AC522">
            <v>0</v>
          </cell>
          <cell r="AD522">
            <v>0</v>
          </cell>
          <cell r="AE522">
            <v>0</v>
          </cell>
          <cell r="AF522">
            <v>0</v>
          </cell>
          <cell r="AG522">
            <v>0</v>
          </cell>
          <cell r="AH522">
            <v>0</v>
          </cell>
          <cell r="AI522">
            <v>0</v>
          </cell>
          <cell r="AJ522">
            <v>0</v>
          </cell>
          <cell r="AK522">
            <v>0</v>
          </cell>
          <cell r="AL522">
            <v>0</v>
          </cell>
          <cell r="AM522">
            <v>0</v>
          </cell>
          <cell r="AN522">
            <v>0</v>
          </cell>
          <cell r="AO522">
            <v>0</v>
          </cell>
          <cell r="AP522">
            <v>0</v>
          </cell>
          <cell r="AQ522">
            <v>0</v>
          </cell>
          <cell r="AR522">
            <v>0</v>
          </cell>
          <cell r="AS522">
            <v>0</v>
          </cell>
          <cell r="AT522">
            <v>0</v>
          </cell>
          <cell r="AU522">
            <v>0</v>
          </cell>
          <cell r="AV522">
            <v>0</v>
          </cell>
          <cell r="AW522">
            <v>0</v>
          </cell>
          <cell r="AX522">
            <v>0</v>
          </cell>
          <cell r="AY522">
            <v>0</v>
          </cell>
          <cell r="AZ522">
            <v>0</v>
          </cell>
          <cell r="BA522">
            <v>0</v>
          </cell>
          <cell r="BB522">
            <v>0</v>
          </cell>
          <cell r="BC522">
            <v>0</v>
          </cell>
          <cell r="BD522">
            <v>0</v>
          </cell>
          <cell r="BE522">
            <v>0</v>
          </cell>
          <cell r="BF522">
            <v>0</v>
          </cell>
          <cell r="BG522">
            <v>0</v>
          </cell>
          <cell r="BH522">
            <v>0</v>
          </cell>
          <cell r="BI522">
            <v>0</v>
          </cell>
          <cell r="BJ522">
            <v>0</v>
          </cell>
          <cell r="BK522">
            <v>0</v>
          </cell>
          <cell r="BL522">
            <v>0</v>
          </cell>
          <cell r="BM522">
            <v>0</v>
          </cell>
          <cell r="BN522">
            <v>0</v>
          </cell>
          <cell r="BO522">
            <v>0</v>
          </cell>
          <cell r="BP522">
            <v>0</v>
          </cell>
          <cell r="BQ522">
            <v>0</v>
          </cell>
          <cell r="BR522">
            <v>0</v>
          </cell>
          <cell r="BS522">
            <v>0</v>
          </cell>
          <cell r="BT522">
            <v>0</v>
          </cell>
          <cell r="BU522">
            <v>4</v>
          </cell>
        </row>
        <row r="523">
          <cell r="F523">
            <v>3.16</v>
          </cell>
          <cell r="H523">
            <v>0</v>
          </cell>
          <cell r="I523">
            <v>3.16</v>
          </cell>
          <cell r="K523">
            <v>0</v>
          </cell>
          <cell r="L523">
            <v>0</v>
          </cell>
          <cell r="U523" t="str">
            <v>What was the main reason you haven't received treatment for this pain or sickness?</v>
          </cell>
          <cell r="V523" t="str">
            <v/>
          </cell>
          <cell r="W523" t="str">
            <v>Not Needed / Injury Was Not Serious</v>
          </cell>
          <cell r="X523" t="str">
            <v>No One Was Available in Village to Administer Treatment</v>
          </cell>
          <cell r="Y523" t="str">
            <v>No Female Was Available in Village to Administer Treatment</v>
          </cell>
          <cell r="Z523" t="str">
            <v>Location of Treatment Was Too Far Away</v>
          </cell>
          <cell r="AA523" t="str">
            <v>Travel to Treatment Location Was Too Expensive</v>
          </cell>
          <cell r="AB523" t="str">
            <v>Treatment Was Too Expensive</v>
          </cell>
          <cell r="AC523" t="str">
            <v>Poor Quality of Available Treatment</v>
          </cell>
          <cell r="AD523" t="str">
            <v>Did Not Believe Treatment Would Help</v>
          </cell>
          <cell r="AE523" t="str">
            <v>Illness / Injury Was Incurable</v>
          </cell>
          <cell r="AF523" t="str">
            <v>No Time to Take for Treatment</v>
          </cell>
          <cell r="AG523" t="str">
            <v>Lack of Security on Road</v>
          </cell>
          <cell r="AH523" t="str">
            <v>Other:</v>
          </cell>
          <cell r="AI523">
            <v>0</v>
          </cell>
          <cell r="AJ523">
            <v>0</v>
          </cell>
          <cell r="AK523">
            <v>0</v>
          </cell>
          <cell r="AL523">
            <v>0</v>
          </cell>
          <cell r="AM523">
            <v>0</v>
          </cell>
          <cell r="AN523">
            <v>0</v>
          </cell>
          <cell r="AO523">
            <v>0</v>
          </cell>
          <cell r="AP523">
            <v>0</v>
          </cell>
          <cell r="AQ523">
            <v>0</v>
          </cell>
          <cell r="AR523">
            <v>0</v>
          </cell>
          <cell r="AS523">
            <v>0</v>
          </cell>
          <cell r="AT523">
            <v>0</v>
          </cell>
          <cell r="AU523">
            <v>0</v>
          </cell>
          <cell r="AV523">
            <v>0</v>
          </cell>
          <cell r="AW523">
            <v>0</v>
          </cell>
          <cell r="AX523">
            <v>0</v>
          </cell>
          <cell r="AY523">
            <v>0</v>
          </cell>
          <cell r="AZ523">
            <v>0</v>
          </cell>
          <cell r="BA523">
            <v>0</v>
          </cell>
          <cell r="BB523">
            <v>0</v>
          </cell>
          <cell r="BC523">
            <v>0</v>
          </cell>
          <cell r="BD523">
            <v>0</v>
          </cell>
          <cell r="BE523">
            <v>0</v>
          </cell>
          <cell r="BF523">
            <v>0</v>
          </cell>
          <cell r="BG523">
            <v>0</v>
          </cell>
          <cell r="BH523">
            <v>0</v>
          </cell>
          <cell r="BI523">
            <v>0</v>
          </cell>
          <cell r="BJ523">
            <v>0</v>
          </cell>
          <cell r="BK523">
            <v>0</v>
          </cell>
          <cell r="BL523">
            <v>0</v>
          </cell>
          <cell r="BM523">
            <v>0</v>
          </cell>
          <cell r="BN523">
            <v>0</v>
          </cell>
          <cell r="BO523">
            <v>0</v>
          </cell>
          <cell r="BP523">
            <v>0</v>
          </cell>
          <cell r="BQ523">
            <v>0</v>
          </cell>
          <cell r="BR523">
            <v>0</v>
          </cell>
          <cell r="BS523">
            <v>0</v>
          </cell>
          <cell r="BT523">
            <v>0</v>
          </cell>
          <cell r="BU523">
            <v>12</v>
          </cell>
        </row>
        <row r="524">
          <cell r="F524">
            <v>3.22</v>
          </cell>
          <cell r="H524">
            <v>0</v>
          </cell>
          <cell r="I524">
            <v>3.22</v>
          </cell>
          <cell r="K524">
            <v>0</v>
          </cell>
          <cell r="L524">
            <v>0</v>
          </cell>
          <cell r="U524" t="str">
            <v>How many girls between the ages of 7 and 14 live in this household and how many of them go to school?</v>
          </cell>
          <cell r="V524" t="str">
            <v>[IF NO SCHOOL-AGE GIRLS GO TO SCHOOL OR IF ALL SCHOOL-AGE GIRLS GO TO SCHOOL &gt;&gt; 3.XX]</v>
          </cell>
          <cell r="W524" t="str">
            <v>Girls Living in Household</v>
          </cell>
          <cell r="X524" t="str">
            <v>Girls Going to School</v>
          </cell>
          <cell r="Y524" t="str">
            <v>Girls</v>
          </cell>
          <cell r="Z524" t="str">
            <v>Girls</v>
          </cell>
          <cell r="AA524">
            <v>0</v>
          </cell>
          <cell r="AB524">
            <v>0</v>
          </cell>
          <cell r="AC524">
            <v>0</v>
          </cell>
          <cell r="AD524">
            <v>0</v>
          </cell>
          <cell r="AE524">
            <v>0</v>
          </cell>
          <cell r="AF524">
            <v>0</v>
          </cell>
          <cell r="AG524">
            <v>0</v>
          </cell>
          <cell r="AH524">
            <v>0</v>
          </cell>
          <cell r="AI524">
            <v>0</v>
          </cell>
          <cell r="AJ524">
            <v>0</v>
          </cell>
          <cell r="AK524">
            <v>0</v>
          </cell>
          <cell r="AL524">
            <v>0</v>
          </cell>
          <cell r="AM524">
            <v>0</v>
          </cell>
          <cell r="AN524">
            <v>0</v>
          </cell>
          <cell r="AO524">
            <v>0</v>
          </cell>
          <cell r="AP524">
            <v>0</v>
          </cell>
          <cell r="AQ524">
            <v>0</v>
          </cell>
          <cell r="AR524">
            <v>0</v>
          </cell>
          <cell r="AS524">
            <v>0</v>
          </cell>
          <cell r="AT524">
            <v>0</v>
          </cell>
          <cell r="AU524">
            <v>0</v>
          </cell>
          <cell r="AV524">
            <v>0</v>
          </cell>
          <cell r="AW524">
            <v>0</v>
          </cell>
          <cell r="AX524">
            <v>0</v>
          </cell>
          <cell r="AY524">
            <v>0</v>
          </cell>
          <cell r="AZ524">
            <v>0</v>
          </cell>
          <cell r="BA524">
            <v>0</v>
          </cell>
          <cell r="BB524">
            <v>0</v>
          </cell>
          <cell r="BC524">
            <v>0</v>
          </cell>
          <cell r="BD524">
            <v>0</v>
          </cell>
          <cell r="BE524">
            <v>0</v>
          </cell>
          <cell r="BF524">
            <v>0</v>
          </cell>
          <cell r="BG524">
            <v>0</v>
          </cell>
          <cell r="BH524">
            <v>0</v>
          </cell>
          <cell r="BI524">
            <v>0</v>
          </cell>
          <cell r="BJ524">
            <v>0</v>
          </cell>
          <cell r="BK524">
            <v>0</v>
          </cell>
          <cell r="BL524">
            <v>0</v>
          </cell>
          <cell r="BM524">
            <v>0</v>
          </cell>
          <cell r="BN524">
            <v>0</v>
          </cell>
          <cell r="BO524">
            <v>0</v>
          </cell>
          <cell r="BP524">
            <v>0</v>
          </cell>
          <cell r="BQ524">
            <v>0</v>
          </cell>
          <cell r="BR524">
            <v>0</v>
          </cell>
          <cell r="BS524">
            <v>0</v>
          </cell>
          <cell r="BT524">
            <v>0</v>
          </cell>
          <cell r="BU524">
            <v>4</v>
          </cell>
        </row>
        <row r="525">
          <cell r="F525">
            <v>3.23</v>
          </cell>
          <cell r="H525">
            <v>0</v>
          </cell>
          <cell r="I525">
            <v>3.23</v>
          </cell>
          <cell r="K525">
            <v>0</v>
          </cell>
          <cell r="L525">
            <v>0</v>
          </cell>
          <cell r="U525" t="str">
            <v>What is the main reason that these girls do not attend school?</v>
          </cell>
          <cell r="V525" t="str">
            <v/>
          </cell>
          <cell r="W525" t="str">
            <v>Male Family Members Don't Allow / Against Culture</v>
          </cell>
          <cell r="X525" t="str">
            <v>Children Do Not Learn Useful Things at School</v>
          </cell>
          <cell r="Y525" t="str">
            <v>Children Do Not Like School</v>
          </cell>
          <cell r="Z525" t="str">
            <v>Unacceptable Things Taught at School / Opposite Islam</v>
          </cell>
          <cell r="AA525" t="str">
            <v>Prefer to Send Child to Madrassa</v>
          </cell>
          <cell r="AB525" t="str">
            <v>Feud or Dispute Prevents Children from Attending School</v>
          </cell>
          <cell r="AC525" t="str">
            <v>Children Required for Work (Housework or Fieldwork)</v>
          </cell>
          <cell r="AD525" t="str">
            <v>Cost of School Fees, Materials, and/or Uniform is Too High</v>
          </cell>
          <cell r="AE525" t="str">
            <v>No School in Area</v>
          </cell>
          <cell r="AF525" t="str">
            <v>Costs Too Much to Travel to Nearest School</v>
          </cell>
          <cell r="AG525" t="str">
            <v>Takes Too Much Time to Travel to Nearest School</v>
          </cell>
          <cell r="AH525" t="str">
            <v>Quality of Education is Poor</v>
          </cell>
          <cell r="AI525" t="str">
            <v>Teachers Do Not Come to School</v>
          </cell>
          <cell r="AJ525" t="str">
            <v>School Lacks Essential Materials (Books, Pencils etc.)</v>
          </cell>
          <cell r="AK525" t="str">
            <v>Lack of Security</v>
          </cell>
          <cell r="AL525" t="str">
            <v>They Are Married</v>
          </cell>
          <cell r="AM525" t="str">
            <v>No Female Teachers in School</v>
          </cell>
          <cell r="AN525" t="str">
            <v>No School for Girls</v>
          </cell>
          <cell r="AO525" t="str">
            <v>Other:</v>
          </cell>
          <cell r="AP525">
            <v>0</v>
          </cell>
          <cell r="AQ525">
            <v>0</v>
          </cell>
          <cell r="AR525">
            <v>0</v>
          </cell>
          <cell r="AS525">
            <v>0</v>
          </cell>
          <cell r="AT525">
            <v>0</v>
          </cell>
          <cell r="AU525">
            <v>0</v>
          </cell>
          <cell r="AV525">
            <v>0</v>
          </cell>
          <cell r="AW525">
            <v>0</v>
          </cell>
          <cell r="AX525">
            <v>0</v>
          </cell>
          <cell r="AY525">
            <v>0</v>
          </cell>
          <cell r="AZ525">
            <v>0</v>
          </cell>
          <cell r="BA525">
            <v>0</v>
          </cell>
          <cell r="BB525">
            <v>0</v>
          </cell>
          <cell r="BC525">
            <v>0</v>
          </cell>
          <cell r="BD525">
            <v>0</v>
          </cell>
          <cell r="BE525">
            <v>0</v>
          </cell>
          <cell r="BF525">
            <v>0</v>
          </cell>
          <cell r="BG525">
            <v>0</v>
          </cell>
          <cell r="BH525">
            <v>0</v>
          </cell>
          <cell r="BI525">
            <v>0</v>
          </cell>
          <cell r="BJ525">
            <v>0</v>
          </cell>
          <cell r="BK525">
            <v>0</v>
          </cell>
          <cell r="BL525">
            <v>0</v>
          </cell>
          <cell r="BM525">
            <v>0</v>
          </cell>
          <cell r="BN525">
            <v>0</v>
          </cell>
          <cell r="BO525">
            <v>0</v>
          </cell>
          <cell r="BP525">
            <v>0</v>
          </cell>
          <cell r="BQ525">
            <v>0</v>
          </cell>
          <cell r="BR525">
            <v>0</v>
          </cell>
          <cell r="BS525">
            <v>0</v>
          </cell>
          <cell r="BT525">
            <v>0</v>
          </cell>
          <cell r="BU525">
            <v>19</v>
          </cell>
        </row>
        <row r="526">
          <cell r="F526">
            <v>3.26</v>
          </cell>
          <cell r="H526">
            <v>0</v>
          </cell>
          <cell r="I526">
            <v>3.26</v>
          </cell>
          <cell r="K526">
            <v>0</v>
          </cell>
          <cell r="L526">
            <v>0</v>
          </cell>
          <cell r="U526" t="str">
            <v>Compared to this time last year, do you think that the number of girls from this village going to school has increased, stayed the same, or decreased?</v>
          </cell>
          <cell r="V526" t="str">
            <v/>
          </cell>
          <cell r="W526" t="str">
            <v>Increased</v>
          </cell>
          <cell r="X526" t="str">
            <v>Stayed the Same</v>
          </cell>
          <cell r="Y526" t="str">
            <v>Decreased</v>
          </cell>
          <cell r="Z526">
            <v>0</v>
          </cell>
          <cell r="AA526">
            <v>0</v>
          </cell>
          <cell r="AB526">
            <v>0</v>
          </cell>
          <cell r="AC526">
            <v>0</v>
          </cell>
          <cell r="AD526">
            <v>0</v>
          </cell>
          <cell r="AE526">
            <v>0</v>
          </cell>
          <cell r="AF526">
            <v>0</v>
          </cell>
          <cell r="AG526">
            <v>0</v>
          </cell>
          <cell r="AH526">
            <v>0</v>
          </cell>
          <cell r="AI526">
            <v>0</v>
          </cell>
          <cell r="AJ526">
            <v>0</v>
          </cell>
          <cell r="AK526">
            <v>0</v>
          </cell>
          <cell r="AL526">
            <v>0</v>
          </cell>
          <cell r="AM526">
            <v>0</v>
          </cell>
          <cell r="AN526">
            <v>0</v>
          </cell>
          <cell r="AO526">
            <v>0</v>
          </cell>
          <cell r="AP526">
            <v>0</v>
          </cell>
          <cell r="AQ526">
            <v>0</v>
          </cell>
          <cell r="AR526">
            <v>0</v>
          </cell>
          <cell r="AS526">
            <v>0</v>
          </cell>
          <cell r="AT526">
            <v>0</v>
          </cell>
          <cell r="AU526">
            <v>0</v>
          </cell>
          <cell r="AV526">
            <v>0</v>
          </cell>
          <cell r="AW526">
            <v>0</v>
          </cell>
          <cell r="AX526">
            <v>0</v>
          </cell>
          <cell r="AY526">
            <v>0</v>
          </cell>
          <cell r="AZ526">
            <v>0</v>
          </cell>
          <cell r="BA526">
            <v>0</v>
          </cell>
          <cell r="BB526">
            <v>0</v>
          </cell>
          <cell r="BC526">
            <v>0</v>
          </cell>
          <cell r="BD526">
            <v>0</v>
          </cell>
          <cell r="BE526">
            <v>0</v>
          </cell>
          <cell r="BF526">
            <v>0</v>
          </cell>
          <cell r="BG526">
            <v>0</v>
          </cell>
          <cell r="BH526">
            <v>0</v>
          </cell>
          <cell r="BI526">
            <v>0</v>
          </cell>
          <cell r="BJ526">
            <v>0</v>
          </cell>
          <cell r="BK526">
            <v>0</v>
          </cell>
          <cell r="BL526">
            <v>0</v>
          </cell>
          <cell r="BM526">
            <v>0</v>
          </cell>
          <cell r="BN526">
            <v>0</v>
          </cell>
          <cell r="BO526">
            <v>0</v>
          </cell>
          <cell r="BP526">
            <v>0</v>
          </cell>
          <cell r="BQ526">
            <v>0</v>
          </cell>
          <cell r="BR526">
            <v>0</v>
          </cell>
          <cell r="BS526">
            <v>0</v>
          </cell>
          <cell r="BT526">
            <v>0</v>
          </cell>
          <cell r="BU526">
            <v>3</v>
          </cell>
        </row>
        <row r="527">
          <cell r="F527">
            <v>3.27</v>
          </cell>
          <cell r="H527">
            <v>0</v>
          </cell>
          <cell r="I527">
            <v>3.27</v>
          </cell>
          <cell r="K527">
            <v>0</v>
          </cell>
          <cell r="L527">
            <v>0</v>
          </cell>
          <cell r="U527" t="str">
            <v>How long ago did this treatment or inspection occur?</v>
          </cell>
          <cell r="V527" t="str">
            <v/>
          </cell>
          <cell r="W527" t="str">
            <v>Malik / Arbab / Qariyadar</v>
          </cell>
          <cell r="X527" t="str">
            <v>{Council 1}</v>
          </cell>
          <cell r="Y527" t="str">
            <v>White Beards / Tribal Elders</v>
          </cell>
          <cell r="Z527" t="str">
            <v>District Government</v>
          </cell>
          <cell r="AA527" t="str">
            <v>Provincial Government</v>
          </cell>
          <cell r="AB527" t="str">
            <v>Central Government</v>
          </cell>
          <cell r="AC527" t="str">
            <v>Non-Governmental Organizations</v>
          </cell>
          <cell r="AD527" t="str">
            <v>Khan / Zamindar / Beg / Baay</v>
          </cell>
          <cell r="AE527" t="str">
            <v>Local Commander</v>
          </cell>
          <cell r="AF527" t="str">
            <v>Mullah / Imam / Mosque Mullah</v>
          </cell>
          <cell r="AG527" t="str">
            <v>Mawlawi / Religious Scholar / Rohanion</v>
          </cell>
          <cell r="AH527" t="str">
            <v>NSP</v>
          </cell>
          <cell r="AI527" t="str">
            <v>Security Situation</v>
          </cell>
          <cell r="AJ527" t="str">
            <v>Weather</v>
          </cell>
          <cell r="AK527" t="str">
            <v>Parents</v>
          </cell>
          <cell r="AL527" t="str">
            <v>Other:</v>
          </cell>
          <cell r="AM527">
            <v>0</v>
          </cell>
          <cell r="AN527">
            <v>0</v>
          </cell>
          <cell r="AO527">
            <v>0</v>
          </cell>
          <cell r="AP527">
            <v>0</v>
          </cell>
          <cell r="AQ527">
            <v>0</v>
          </cell>
          <cell r="AR527">
            <v>0</v>
          </cell>
          <cell r="AS527">
            <v>0</v>
          </cell>
          <cell r="AT527">
            <v>0</v>
          </cell>
          <cell r="AU527">
            <v>0</v>
          </cell>
          <cell r="AV527">
            <v>0</v>
          </cell>
          <cell r="AW527">
            <v>0</v>
          </cell>
          <cell r="AX527">
            <v>0</v>
          </cell>
          <cell r="AY527">
            <v>0</v>
          </cell>
          <cell r="AZ527">
            <v>0</v>
          </cell>
          <cell r="BA527">
            <v>0</v>
          </cell>
          <cell r="BB527">
            <v>0</v>
          </cell>
          <cell r="BC527">
            <v>0</v>
          </cell>
          <cell r="BD527">
            <v>0</v>
          </cell>
          <cell r="BE527">
            <v>0</v>
          </cell>
          <cell r="BF527">
            <v>0</v>
          </cell>
          <cell r="BG527">
            <v>0</v>
          </cell>
          <cell r="BH527">
            <v>0</v>
          </cell>
          <cell r="BI527">
            <v>0</v>
          </cell>
          <cell r="BJ527">
            <v>0</v>
          </cell>
          <cell r="BK527">
            <v>0</v>
          </cell>
          <cell r="BL527">
            <v>0</v>
          </cell>
          <cell r="BM527">
            <v>0</v>
          </cell>
          <cell r="BN527">
            <v>0</v>
          </cell>
          <cell r="BO527">
            <v>0</v>
          </cell>
          <cell r="BP527">
            <v>0</v>
          </cell>
          <cell r="BQ527">
            <v>0</v>
          </cell>
          <cell r="BR527">
            <v>0</v>
          </cell>
          <cell r="BS527">
            <v>0</v>
          </cell>
          <cell r="BT527">
            <v>0</v>
          </cell>
          <cell r="BU527">
            <v>16</v>
          </cell>
        </row>
        <row r="528">
          <cell r="F528">
            <v>4.03</v>
          </cell>
          <cell r="H528">
            <v>0</v>
          </cell>
          <cell r="I528">
            <v>4.03</v>
          </cell>
          <cell r="K528">
            <v>0</v>
          </cell>
          <cell r="L528">
            <v>0</v>
          </cell>
          <cell r="U528" t="str">
            <v>I would like to ask you about {NAME OF COUNCIL #1 / #2 / #3}. What are the main responsibilities of this council?</v>
          </cell>
          <cell r="V528" t="str">
            <v>[MARK ALL MENTIONED]</v>
          </cell>
          <cell r="W528" t="str">
            <v>Nothing</v>
          </cell>
          <cell r="X528" t="str">
            <v>Resolve Disputes</v>
          </cell>
          <cell r="Y528" t="str">
            <v>Resolve Tribal Feud</v>
          </cell>
          <cell r="Z528" t="str">
            <v>Protect Village from Attack</v>
          </cell>
          <cell r="AA528" t="str">
            <v>Make Rules for Villagers</v>
          </cell>
          <cell r="AB528" t="str">
            <v>Promote Good Behavior among Villagers</v>
          </cell>
          <cell r="AC528" t="str">
            <v>Promote Health and Hygiene of Villagers</v>
          </cell>
          <cell r="AD528" t="str">
            <v>Promote Religious Virtue of Villagers</v>
          </cell>
          <cell r="AE528" t="str">
            <v>Select Development Projects</v>
          </cell>
          <cell r="AF528" t="str">
            <v>Manage Development Projects</v>
          </cell>
          <cell r="AG528" t="str">
            <v>Other:</v>
          </cell>
          <cell r="AH528">
            <v>0</v>
          </cell>
          <cell r="AI528">
            <v>0</v>
          </cell>
          <cell r="AJ528">
            <v>0</v>
          </cell>
          <cell r="AK528">
            <v>0</v>
          </cell>
          <cell r="AL528">
            <v>0</v>
          </cell>
          <cell r="AM528">
            <v>0</v>
          </cell>
          <cell r="AN528">
            <v>0</v>
          </cell>
          <cell r="AO528">
            <v>0</v>
          </cell>
          <cell r="AP528">
            <v>0</v>
          </cell>
          <cell r="AQ528">
            <v>0</v>
          </cell>
          <cell r="AR528">
            <v>0</v>
          </cell>
          <cell r="AS528">
            <v>0</v>
          </cell>
          <cell r="AT528">
            <v>0</v>
          </cell>
          <cell r="AU528">
            <v>0</v>
          </cell>
          <cell r="AV528">
            <v>0</v>
          </cell>
          <cell r="AW528">
            <v>0</v>
          </cell>
          <cell r="AX528">
            <v>0</v>
          </cell>
          <cell r="AY528">
            <v>0</v>
          </cell>
          <cell r="AZ528">
            <v>0</v>
          </cell>
          <cell r="BA528">
            <v>0</v>
          </cell>
          <cell r="BB528">
            <v>0</v>
          </cell>
          <cell r="BC528">
            <v>0</v>
          </cell>
          <cell r="BD528">
            <v>0</v>
          </cell>
          <cell r="BE528">
            <v>0</v>
          </cell>
          <cell r="BF528">
            <v>0</v>
          </cell>
          <cell r="BG528">
            <v>0</v>
          </cell>
          <cell r="BH528">
            <v>0</v>
          </cell>
          <cell r="BI528">
            <v>0</v>
          </cell>
          <cell r="BJ528">
            <v>0</v>
          </cell>
          <cell r="BK528">
            <v>0</v>
          </cell>
          <cell r="BL528">
            <v>0</v>
          </cell>
          <cell r="BM528">
            <v>0</v>
          </cell>
          <cell r="BN528">
            <v>0</v>
          </cell>
          <cell r="BO528">
            <v>0</v>
          </cell>
          <cell r="BP528">
            <v>0</v>
          </cell>
          <cell r="BQ528">
            <v>0</v>
          </cell>
          <cell r="BR528">
            <v>0</v>
          </cell>
          <cell r="BS528">
            <v>0</v>
          </cell>
          <cell r="BT528">
            <v>0</v>
          </cell>
          <cell r="BU528">
            <v>11</v>
          </cell>
        </row>
        <row r="529">
          <cell r="F529">
            <v>4.07</v>
          </cell>
          <cell r="H529">
            <v>0</v>
          </cell>
          <cell r="I529">
            <v>4.07</v>
          </cell>
          <cell r="K529">
            <v>0</v>
          </cell>
          <cell r="L529">
            <v>0</v>
          </cell>
          <cell r="U529" t="str">
            <v>For how long has this person been head of the {name of council 1 / 2/ 3}?</v>
          </cell>
          <cell r="V529" t="str">
            <v/>
          </cell>
          <cell r="W529" t="str">
            <v>Weeks</v>
          </cell>
          <cell r="X529" t="str">
            <v>Months</v>
          </cell>
          <cell r="Y529" t="str">
            <v>Years</v>
          </cell>
          <cell r="Z529">
            <v>0</v>
          </cell>
          <cell r="AA529">
            <v>0</v>
          </cell>
          <cell r="AB529">
            <v>0</v>
          </cell>
          <cell r="AC529">
            <v>0</v>
          </cell>
          <cell r="AD529">
            <v>0</v>
          </cell>
          <cell r="AE529">
            <v>0</v>
          </cell>
          <cell r="AF529">
            <v>0</v>
          </cell>
          <cell r="AG529">
            <v>0</v>
          </cell>
          <cell r="AH529">
            <v>0</v>
          </cell>
          <cell r="AI529">
            <v>0</v>
          </cell>
          <cell r="AJ529">
            <v>0</v>
          </cell>
          <cell r="AK529">
            <v>0</v>
          </cell>
          <cell r="AL529">
            <v>0</v>
          </cell>
          <cell r="AM529">
            <v>0</v>
          </cell>
          <cell r="AN529">
            <v>0</v>
          </cell>
          <cell r="AO529">
            <v>0</v>
          </cell>
          <cell r="AP529">
            <v>0</v>
          </cell>
          <cell r="AQ529">
            <v>0</v>
          </cell>
          <cell r="AR529">
            <v>0</v>
          </cell>
          <cell r="AS529">
            <v>0</v>
          </cell>
          <cell r="AT529">
            <v>0</v>
          </cell>
          <cell r="AU529">
            <v>0</v>
          </cell>
          <cell r="AV529">
            <v>0</v>
          </cell>
          <cell r="AW529">
            <v>0</v>
          </cell>
          <cell r="AX529">
            <v>0</v>
          </cell>
          <cell r="AY529">
            <v>0</v>
          </cell>
          <cell r="AZ529">
            <v>0</v>
          </cell>
          <cell r="BA529">
            <v>0</v>
          </cell>
          <cell r="BB529">
            <v>0</v>
          </cell>
          <cell r="BC529">
            <v>0</v>
          </cell>
          <cell r="BD529">
            <v>0</v>
          </cell>
          <cell r="BE529">
            <v>0</v>
          </cell>
          <cell r="BF529">
            <v>0</v>
          </cell>
          <cell r="BG529">
            <v>0</v>
          </cell>
          <cell r="BH529">
            <v>0</v>
          </cell>
          <cell r="BI529">
            <v>0</v>
          </cell>
          <cell r="BJ529">
            <v>0</v>
          </cell>
          <cell r="BK529">
            <v>0</v>
          </cell>
          <cell r="BL529">
            <v>0</v>
          </cell>
          <cell r="BM529">
            <v>0</v>
          </cell>
          <cell r="BN529">
            <v>0</v>
          </cell>
          <cell r="BO529">
            <v>0</v>
          </cell>
          <cell r="BP529">
            <v>0</v>
          </cell>
          <cell r="BQ529">
            <v>0</v>
          </cell>
          <cell r="BR529">
            <v>0</v>
          </cell>
          <cell r="BS529">
            <v>0</v>
          </cell>
          <cell r="BT529">
            <v>0</v>
          </cell>
          <cell r="BU529">
            <v>3</v>
          </cell>
        </row>
        <row r="530">
          <cell r="F530">
            <v>4.13</v>
          </cell>
          <cell r="H530">
            <v>0</v>
          </cell>
          <cell r="I530">
            <v>4.13</v>
          </cell>
          <cell r="K530">
            <v>0</v>
          </cell>
          <cell r="L530">
            <v>0</v>
          </cell>
          <cell r="U530" t="str">
            <v>How long ago was the last meeting of this council?</v>
          </cell>
          <cell r="V530" t="str">
            <v/>
          </cell>
          <cell r="W530" t="str">
            <v>Days</v>
          </cell>
          <cell r="X530" t="str">
            <v>Weeks</v>
          </cell>
          <cell r="Y530" t="str">
            <v>Months</v>
          </cell>
          <cell r="Z530" t="str">
            <v>Years</v>
          </cell>
          <cell r="AA530">
            <v>0</v>
          </cell>
          <cell r="AB530">
            <v>0</v>
          </cell>
          <cell r="AC530">
            <v>0</v>
          </cell>
          <cell r="AD530">
            <v>0</v>
          </cell>
          <cell r="AE530">
            <v>0</v>
          </cell>
          <cell r="AF530">
            <v>0</v>
          </cell>
          <cell r="AG530">
            <v>0</v>
          </cell>
          <cell r="AH530">
            <v>0</v>
          </cell>
          <cell r="AI530">
            <v>0</v>
          </cell>
          <cell r="AJ530">
            <v>0</v>
          </cell>
          <cell r="AK530">
            <v>0</v>
          </cell>
          <cell r="AL530">
            <v>0</v>
          </cell>
          <cell r="AM530">
            <v>0</v>
          </cell>
          <cell r="AN530">
            <v>0</v>
          </cell>
          <cell r="AO530">
            <v>0</v>
          </cell>
          <cell r="AP530">
            <v>0</v>
          </cell>
          <cell r="AQ530">
            <v>0</v>
          </cell>
          <cell r="AR530">
            <v>0</v>
          </cell>
          <cell r="AS530">
            <v>0</v>
          </cell>
          <cell r="AT530">
            <v>0</v>
          </cell>
          <cell r="AU530">
            <v>0</v>
          </cell>
          <cell r="AV530">
            <v>0</v>
          </cell>
          <cell r="AW530">
            <v>0</v>
          </cell>
          <cell r="AX530">
            <v>0</v>
          </cell>
          <cell r="AY530">
            <v>0</v>
          </cell>
          <cell r="AZ530">
            <v>0</v>
          </cell>
          <cell r="BA530">
            <v>0</v>
          </cell>
          <cell r="BB530">
            <v>0</v>
          </cell>
          <cell r="BC530">
            <v>0</v>
          </cell>
          <cell r="BD530">
            <v>0</v>
          </cell>
          <cell r="BE530">
            <v>0</v>
          </cell>
          <cell r="BF530">
            <v>0</v>
          </cell>
          <cell r="BG530">
            <v>0</v>
          </cell>
          <cell r="BH530">
            <v>0</v>
          </cell>
          <cell r="BI530">
            <v>0</v>
          </cell>
          <cell r="BJ530">
            <v>0</v>
          </cell>
          <cell r="BK530">
            <v>0</v>
          </cell>
          <cell r="BL530">
            <v>0</v>
          </cell>
          <cell r="BM530">
            <v>0</v>
          </cell>
          <cell r="BN530">
            <v>0</v>
          </cell>
          <cell r="BO530">
            <v>0</v>
          </cell>
          <cell r="BP530">
            <v>0</v>
          </cell>
          <cell r="BQ530">
            <v>0</v>
          </cell>
          <cell r="BR530">
            <v>0</v>
          </cell>
          <cell r="BS530">
            <v>0</v>
          </cell>
          <cell r="BT530">
            <v>0</v>
          </cell>
          <cell r="BU530">
            <v>4</v>
          </cell>
        </row>
        <row r="531">
          <cell r="F531">
            <v>4.16</v>
          </cell>
          <cell r="H531">
            <v>0</v>
          </cell>
          <cell r="I531">
            <v>4.16</v>
          </cell>
          <cell r="K531">
            <v>0</v>
          </cell>
          <cell r="L531">
            <v>0</v>
          </cell>
          <cell r="U531" t="str">
            <v>In the past 12 months, how many meetings have been held between the elders of the village?</v>
          </cell>
          <cell r="V531" t="str">
            <v/>
          </cell>
          <cell r="W531" t="str">
            <v>Zero</v>
          </cell>
          <cell r="X531" t="str">
            <v>Meetings</v>
          </cell>
          <cell r="Y531">
            <v>0</v>
          </cell>
          <cell r="Z531">
            <v>0</v>
          </cell>
          <cell r="AA531">
            <v>0</v>
          </cell>
          <cell r="AB531">
            <v>0</v>
          </cell>
          <cell r="AC531">
            <v>0</v>
          </cell>
          <cell r="AD531">
            <v>0</v>
          </cell>
          <cell r="AE531">
            <v>0</v>
          </cell>
          <cell r="AF531">
            <v>0</v>
          </cell>
          <cell r="AG531">
            <v>0</v>
          </cell>
          <cell r="AH531">
            <v>0</v>
          </cell>
          <cell r="AI531">
            <v>0</v>
          </cell>
          <cell r="AJ531">
            <v>0</v>
          </cell>
          <cell r="AK531">
            <v>0</v>
          </cell>
          <cell r="AL531">
            <v>0</v>
          </cell>
          <cell r="AM531">
            <v>0</v>
          </cell>
          <cell r="AN531">
            <v>0</v>
          </cell>
          <cell r="AO531">
            <v>0</v>
          </cell>
          <cell r="AP531">
            <v>0</v>
          </cell>
          <cell r="AQ531">
            <v>0</v>
          </cell>
          <cell r="AR531">
            <v>0</v>
          </cell>
          <cell r="AS531">
            <v>0</v>
          </cell>
          <cell r="AT531">
            <v>0</v>
          </cell>
          <cell r="AU531">
            <v>0</v>
          </cell>
          <cell r="AV531">
            <v>0</v>
          </cell>
          <cell r="AW531">
            <v>0</v>
          </cell>
          <cell r="AX531">
            <v>0</v>
          </cell>
          <cell r="AY531">
            <v>0</v>
          </cell>
          <cell r="AZ531">
            <v>0</v>
          </cell>
          <cell r="BA531">
            <v>0</v>
          </cell>
          <cell r="BB531">
            <v>0</v>
          </cell>
          <cell r="BC531">
            <v>0</v>
          </cell>
          <cell r="BD531">
            <v>0</v>
          </cell>
          <cell r="BE531">
            <v>0</v>
          </cell>
          <cell r="BF531">
            <v>0</v>
          </cell>
          <cell r="BG531">
            <v>0</v>
          </cell>
          <cell r="BH531">
            <v>0</v>
          </cell>
          <cell r="BI531">
            <v>0</v>
          </cell>
          <cell r="BJ531">
            <v>0</v>
          </cell>
          <cell r="BK531">
            <v>0</v>
          </cell>
          <cell r="BL531">
            <v>0</v>
          </cell>
          <cell r="BM531">
            <v>0</v>
          </cell>
          <cell r="BN531">
            <v>0</v>
          </cell>
          <cell r="BO531">
            <v>0</v>
          </cell>
          <cell r="BP531">
            <v>0</v>
          </cell>
          <cell r="BQ531">
            <v>0</v>
          </cell>
          <cell r="BR531">
            <v>0</v>
          </cell>
          <cell r="BS531">
            <v>0</v>
          </cell>
          <cell r="BT531">
            <v>0</v>
          </cell>
          <cell r="BU531">
            <v>2</v>
          </cell>
        </row>
        <row r="532">
          <cell r="F532">
            <v>4.17</v>
          </cell>
          <cell r="H532">
            <v>0</v>
          </cell>
          <cell r="I532">
            <v>4.17</v>
          </cell>
          <cell r="K532">
            <v>0</v>
          </cell>
          <cell r="L532">
            <v>0</v>
          </cell>
          <cell r="U532" t="str">
            <v>What are the main business of these meetings?</v>
          </cell>
          <cell r="V532" t="str">
            <v/>
          </cell>
          <cell r="W532" t="str">
            <v>Nothing</v>
          </cell>
          <cell r="X532" t="str">
            <v>Resolve Disputes</v>
          </cell>
          <cell r="Y532" t="str">
            <v>Resolve Tribal Feud</v>
          </cell>
          <cell r="Z532" t="str">
            <v>Protect Village from Attack</v>
          </cell>
          <cell r="AA532" t="str">
            <v>Make Rules for Villagers</v>
          </cell>
          <cell r="AB532" t="str">
            <v>Promote Good Behavior among Villagers</v>
          </cell>
          <cell r="AC532" t="str">
            <v>Promote Health and Hygiene of Villagers</v>
          </cell>
          <cell r="AD532" t="str">
            <v>Promote Religious Virtue of Villagers</v>
          </cell>
          <cell r="AE532" t="str">
            <v>Select Development Projects</v>
          </cell>
          <cell r="AF532" t="str">
            <v>Manage Development Projects</v>
          </cell>
          <cell r="AG532" t="str">
            <v>Other:</v>
          </cell>
          <cell r="AH532">
            <v>0</v>
          </cell>
          <cell r="AI532">
            <v>0</v>
          </cell>
          <cell r="AJ532">
            <v>0</v>
          </cell>
          <cell r="AK532">
            <v>0</v>
          </cell>
          <cell r="AL532">
            <v>0</v>
          </cell>
          <cell r="AM532">
            <v>0</v>
          </cell>
          <cell r="AN532">
            <v>0</v>
          </cell>
          <cell r="AO532">
            <v>0</v>
          </cell>
          <cell r="AP532">
            <v>0</v>
          </cell>
          <cell r="AQ532">
            <v>0</v>
          </cell>
          <cell r="AR532">
            <v>0</v>
          </cell>
          <cell r="AS532">
            <v>0</v>
          </cell>
          <cell r="AT532">
            <v>0</v>
          </cell>
          <cell r="AU532">
            <v>0</v>
          </cell>
          <cell r="AV532">
            <v>0</v>
          </cell>
          <cell r="AW532">
            <v>0</v>
          </cell>
          <cell r="AX532">
            <v>0</v>
          </cell>
          <cell r="AY532">
            <v>0</v>
          </cell>
          <cell r="AZ532">
            <v>0</v>
          </cell>
          <cell r="BA532">
            <v>0</v>
          </cell>
          <cell r="BB532">
            <v>0</v>
          </cell>
          <cell r="BC532">
            <v>0</v>
          </cell>
          <cell r="BD532">
            <v>0</v>
          </cell>
          <cell r="BE532">
            <v>0</v>
          </cell>
          <cell r="BF532">
            <v>0</v>
          </cell>
          <cell r="BG532">
            <v>0</v>
          </cell>
          <cell r="BH532">
            <v>0</v>
          </cell>
          <cell r="BI532">
            <v>0</v>
          </cell>
          <cell r="BJ532">
            <v>0</v>
          </cell>
          <cell r="BK532">
            <v>0</v>
          </cell>
          <cell r="BL532">
            <v>0</v>
          </cell>
          <cell r="BM532">
            <v>0</v>
          </cell>
          <cell r="BN532">
            <v>0</v>
          </cell>
          <cell r="BO532">
            <v>0</v>
          </cell>
          <cell r="BP532">
            <v>0</v>
          </cell>
          <cell r="BQ532">
            <v>0</v>
          </cell>
          <cell r="BR532">
            <v>0</v>
          </cell>
          <cell r="BS532">
            <v>0</v>
          </cell>
          <cell r="BT532">
            <v>0</v>
          </cell>
          <cell r="BU532">
            <v>11</v>
          </cell>
        </row>
        <row r="533">
          <cell r="F533">
            <v>4.2</v>
          </cell>
          <cell r="H533">
            <v>0</v>
          </cell>
          <cell r="I533">
            <v>4.2</v>
          </cell>
          <cell r="K533">
            <v>0</v>
          </cell>
          <cell r="L533">
            <v>0</v>
          </cell>
          <cell r="U533" t="str">
            <v>How long ago was the last meeting?</v>
          </cell>
          <cell r="V533" t="str">
            <v/>
          </cell>
          <cell r="W533" t="str">
            <v>Days</v>
          </cell>
          <cell r="X533" t="str">
            <v>Weeks</v>
          </cell>
          <cell r="Y533" t="str">
            <v>Months</v>
          </cell>
          <cell r="Z533" t="str">
            <v>Years</v>
          </cell>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P533">
            <v>0</v>
          </cell>
          <cell r="AQ533">
            <v>0</v>
          </cell>
          <cell r="AR533">
            <v>0</v>
          </cell>
          <cell r="AS533">
            <v>0</v>
          </cell>
          <cell r="AT533">
            <v>0</v>
          </cell>
          <cell r="AU533">
            <v>0</v>
          </cell>
          <cell r="AV533">
            <v>0</v>
          </cell>
          <cell r="AW533">
            <v>0</v>
          </cell>
          <cell r="AX533">
            <v>0</v>
          </cell>
          <cell r="AY533">
            <v>0</v>
          </cell>
          <cell r="AZ533">
            <v>0</v>
          </cell>
          <cell r="BA533">
            <v>0</v>
          </cell>
          <cell r="BB533">
            <v>0</v>
          </cell>
          <cell r="BC533">
            <v>0</v>
          </cell>
          <cell r="BD533">
            <v>0</v>
          </cell>
          <cell r="BE533">
            <v>0</v>
          </cell>
          <cell r="BF533">
            <v>0</v>
          </cell>
          <cell r="BG533">
            <v>0</v>
          </cell>
          <cell r="BH533">
            <v>0</v>
          </cell>
          <cell r="BI533">
            <v>0</v>
          </cell>
          <cell r="BJ533">
            <v>0</v>
          </cell>
          <cell r="BK533">
            <v>0</v>
          </cell>
          <cell r="BL533">
            <v>0</v>
          </cell>
          <cell r="BM533">
            <v>0</v>
          </cell>
          <cell r="BN533">
            <v>0</v>
          </cell>
          <cell r="BO533">
            <v>0</v>
          </cell>
          <cell r="BP533">
            <v>0</v>
          </cell>
          <cell r="BQ533">
            <v>0</v>
          </cell>
          <cell r="BR533">
            <v>0</v>
          </cell>
          <cell r="BS533">
            <v>0</v>
          </cell>
          <cell r="BT533">
            <v>0</v>
          </cell>
          <cell r="BU533">
            <v>4</v>
          </cell>
        </row>
        <row r="534">
          <cell r="F534">
            <v>5.03</v>
          </cell>
          <cell r="H534">
            <v>0</v>
          </cell>
          <cell r="I534">
            <v>5.03</v>
          </cell>
          <cell r="K534">
            <v>0</v>
          </cell>
          <cell r="L534">
            <v>0</v>
          </cell>
          <cell r="U534" t="str">
            <v>What is the age of {name of person with the title}?</v>
          </cell>
          <cell r="V534" t="str">
            <v/>
          </cell>
          <cell r="W534" t="str">
            <v>Years</v>
          </cell>
          <cell r="X534">
            <v>0</v>
          </cell>
          <cell r="Y534">
            <v>0</v>
          </cell>
          <cell r="Z534">
            <v>0</v>
          </cell>
          <cell r="AA534">
            <v>0</v>
          </cell>
          <cell r="AB534">
            <v>0</v>
          </cell>
          <cell r="AC534">
            <v>0</v>
          </cell>
          <cell r="AD534">
            <v>0</v>
          </cell>
          <cell r="AE534">
            <v>0</v>
          </cell>
          <cell r="AF534">
            <v>0</v>
          </cell>
          <cell r="AG534">
            <v>0</v>
          </cell>
          <cell r="AH534">
            <v>0</v>
          </cell>
          <cell r="AI534">
            <v>0</v>
          </cell>
          <cell r="AJ534">
            <v>0</v>
          </cell>
          <cell r="AK534">
            <v>0</v>
          </cell>
          <cell r="AL534">
            <v>0</v>
          </cell>
          <cell r="AM534">
            <v>0</v>
          </cell>
          <cell r="AN534">
            <v>0</v>
          </cell>
          <cell r="AO534">
            <v>0</v>
          </cell>
          <cell r="AP534">
            <v>0</v>
          </cell>
          <cell r="AQ534">
            <v>0</v>
          </cell>
          <cell r="AR534">
            <v>0</v>
          </cell>
          <cell r="AS534">
            <v>0</v>
          </cell>
          <cell r="AT534">
            <v>0</v>
          </cell>
          <cell r="AU534">
            <v>0</v>
          </cell>
          <cell r="AV534">
            <v>0</v>
          </cell>
          <cell r="AW534">
            <v>0</v>
          </cell>
          <cell r="AX534">
            <v>0</v>
          </cell>
          <cell r="AY534">
            <v>0</v>
          </cell>
          <cell r="AZ534">
            <v>0</v>
          </cell>
          <cell r="BA534">
            <v>0</v>
          </cell>
          <cell r="BB534">
            <v>0</v>
          </cell>
          <cell r="BC534">
            <v>0</v>
          </cell>
          <cell r="BD534">
            <v>0</v>
          </cell>
          <cell r="BE534">
            <v>0</v>
          </cell>
          <cell r="BF534">
            <v>0</v>
          </cell>
          <cell r="BG534">
            <v>0</v>
          </cell>
          <cell r="BH534">
            <v>0</v>
          </cell>
          <cell r="BI534">
            <v>0</v>
          </cell>
          <cell r="BJ534">
            <v>0</v>
          </cell>
          <cell r="BK534">
            <v>0</v>
          </cell>
          <cell r="BL534">
            <v>0</v>
          </cell>
          <cell r="BM534">
            <v>0</v>
          </cell>
          <cell r="BN534">
            <v>0</v>
          </cell>
          <cell r="BO534">
            <v>0</v>
          </cell>
          <cell r="BP534">
            <v>0</v>
          </cell>
          <cell r="BQ534">
            <v>0</v>
          </cell>
          <cell r="BR534">
            <v>0</v>
          </cell>
          <cell r="BS534">
            <v>0</v>
          </cell>
          <cell r="BT534">
            <v>0</v>
          </cell>
          <cell r="BU534">
            <v>1</v>
          </cell>
        </row>
        <row r="535">
          <cell r="F535">
            <v>5.05</v>
          </cell>
          <cell r="H535">
            <v>0</v>
          </cell>
          <cell r="I535">
            <v>5.05</v>
          </cell>
          <cell r="K535">
            <v>0</v>
          </cell>
          <cell r="L535">
            <v>0</v>
          </cell>
          <cell r="U535" t="str">
            <v>How long has the person with the {title} held his position?</v>
          </cell>
          <cell r="V535" t="str">
            <v/>
          </cell>
          <cell r="W535" t="str">
            <v>Weeks</v>
          </cell>
          <cell r="X535" t="str">
            <v>Months</v>
          </cell>
          <cell r="Y535" t="str">
            <v>Years</v>
          </cell>
          <cell r="Z535">
            <v>0</v>
          </cell>
          <cell r="AA535">
            <v>0</v>
          </cell>
          <cell r="AB535">
            <v>0</v>
          </cell>
          <cell r="AC535">
            <v>0</v>
          </cell>
          <cell r="AD535">
            <v>0</v>
          </cell>
          <cell r="AE535">
            <v>0</v>
          </cell>
          <cell r="AF535">
            <v>0</v>
          </cell>
          <cell r="AG535">
            <v>0</v>
          </cell>
          <cell r="AH535">
            <v>0</v>
          </cell>
          <cell r="AI535">
            <v>0</v>
          </cell>
          <cell r="AJ535">
            <v>0</v>
          </cell>
          <cell r="AK535">
            <v>0</v>
          </cell>
          <cell r="AL535">
            <v>0</v>
          </cell>
          <cell r="AM535">
            <v>0</v>
          </cell>
          <cell r="AN535">
            <v>0</v>
          </cell>
          <cell r="AO535">
            <v>0</v>
          </cell>
          <cell r="AP535">
            <v>0</v>
          </cell>
          <cell r="AQ535">
            <v>0</v>
          </cell>
          <cell r="AR535">
            <v>0</v>
          </cell>
          <cell r="AS535">
            <v>0</v>
          </cell>
          <cell r="AT535">
            <v>0</v>
          </cell>
          <cell r="AU535">
            <v>0</v>
          </cell>
          <cell r="AV535">
            <v>0</v>
          </cell>
          <cell r="AW535">
            <v>0</v>
          </cell>
          <cell r="AX535">
            <v>0</v>
          </cell>
          <cell r="AY535">
            <v>0</v>
          </cell>
          <cell r="AZ535">
            <v>0</v>
          </cell>
          <cell r="BA535">
            <v>0</v>
          </cell>
          <cell r="BB535">
            <v>0</v>
          </cell>
          <cell r="BC535">
            <v>0</v>
          </cell>
          <cell r="BD535">
            <v>0</v>
          </cell>
          <cell r="BE535">
            <v>0</v>
          </cell>
          <cell r="BF535">
            <v>0</v>
          </cell>
          <cell r="BG535">
            <v>0</v>
          </cell>
          <cell r="BH535">
            <v>0</v>
          </cell>
          <cell r="BI535">
            <v>0</v>
          </cell>
          <cell r="BJ535">
            <v>0</v>
          </cell>
          <cell r="BK535">
            <v>0</v>
          </cell>
          <cell r="BL535">
            <v>0</v>
          </cell>
          <cell r="BM535">
            <v>0</v>
          </cell>
          <cell r="BN535">
            <v>0</v>
          </cell>
          <cell r="BO535">
            <v>0</v>
          </cell>
          <cell r="BP535">
            <v>0</v>
          </cell>
          <cell r="BQ535">
            <v>0</v>
          </cell>
          <cell r="BR535">
            <v>0</v>
          </cell>
          <cell r="BS535">
            <v>0</v>
          </cell>
          <cell r="BT535">
            <v>0</v>
          </cell>
          <cell r="BU535">
            <v>3</v>
          </cell>
        </row>
        <row r="536">
          <cell r="F536">
            <v>5.08</v>
          </cell>
          <cell r="H536">
            <v>0</v>
          </cell>
          <cell r="I536">
            <v>5.08</v>
          </cell>
          <cell r="K536">
            <v>0</v>
          </cell>
          <cell r="L536">
            <v>0</v>
          </cell>
          <cell r="U536" t="str">
            <v>Is the current {TITLE} a regular member of {COUNCIL 2}?</v>
          </cell>
          <cell r="V536" t="str">
            <v>[IF COUNCIL 2 EXISTS IN VILLAGE]</v>
          </cell>
          <cell r="W536" t="str">
            <v>{Council 1}</v>
          </cell>
          <cell r="X536" t="str">
            <v>No</v>
          </cell>
          <cell r="Y536" t="str">
            <v>Yes</v>
          </cell>
          <cell r="Z536" t="str">
            <v>{Council 2}</v>
          </cell>
          <cell r="AA536" t="str">
            <v>No</v>
          </cell>
          <cell r="AB536" t="str">
            <v>Yes</v>
          </cell>
          <cell r="AC536" t="str">
            <v>{Council 3}</v>
          </cell>
          <cell r="AD536" t="str">
            <v>No</v>
          </cell>
          <cell r="AE536" t="str">
            <v>Yes</v>
          </cell>
          <cell r="AF536">
            <v>0</v>
          </cell>
          <cell r="AG536">
            <v>0</v>
          </cell>
          <cell r="AH536">
            <v>0</v>
          </cell>
          <cell r="AI536">
            <v>0</v>
          </cell>
          <cell r="AJ536">
            <v>0</v>
          </cell>
          <cell r="AK536">
            <v>0</v>
          </cell>
          <cell r="AL536">
            <v>0</v>
          </cell>
          <cell r="AM536">
            <v>0</v>
          </cell>
          <cell r="AN536">
            <v>0</v>
          </cell>
          <cell r="AO536">
            <v>0</v>
          </cell>
          <cell r="AP536">
            <v>0</v>
          </cell>
          <cell r="AQ536">
            <v>0</v>
          </cell>
          <cell r="AR536">
            <v>0</v>
          </cell>
          <cell r="AS536">
            <v>0</v>
          </cell>
          <cell r="AT536">
            <v>0</v>
          </cell>
          <cell r="AU536">
            <v>0</v>
          </cell>
          <cell r="AV536">
            <v>0</v>
          </cell>
          <cell r="AW536">
            <v>0</v>
          </cell>
          <cell r="AX536">
            <v>0</v>
          </cell>
          <cell r="AY536">
            <v>0</v>
          </cell>
          <cell r="AZ536">
            <v>0</v>
          </cell>
          <cell r="BA536">
            <v>0</v>
          </cell>
          <cell r="BB536">
            <v>0</v>
          </cell>
          <cell r="BC536">
            <v>0</v>
          </cell>
          <cell r="BD536">
            <v>0</v>
          </cell>
          <cell r="BE536">
            <v>0</v>
          </cell>
          <cell r="BF536">
            <v>0</v>
          </cell>
          <cell r="BG536">
            <v>0</v>
          </cell>
          <cell r="BH536">
            <v>0</v>
          </cell>
          <cell r="BI536">
            <v>0</v>
          </cell>
          <cell r="BJ536">
            <v>0</v>
          </cell>
          <cell r="BK536">
            <v>0</v>
          </cell>
          <cell r="BL536">
            <v>0</v>
          </cell>
          <cell r="BM536">
            <v>0</v>
          </cell>
          <cell r="BN536">
            <v>0</v>
          </cell>
          <cell r="BO536">
            <v>0</v>
          </cell>
          <cell r="BP536">
            <v>0</v>
          </cell>
          <cell r="BQ536">
            <v>0</v>
          </cell>
          <cell r="BR536">
            <v>0</v>
          </cell>
          <cell r="BS536">
            <v>0</v>
          </cell>
          <cell r="BT536">
            <v>0</v>
          </cell>
          <cell r="BU536">
            <v>9</v>
          </cell>
        </row>
        <row r="537">
          <cell r="F537">
            <v>5.09</v>
          </cell>
          <cell r="H537">
            <v>0</v>
          </cell>
          <cell r="I537">
            <v>5.09</v>
          </cell>
          <cell r="K537">
            <v>0</v>
          </cell>
          <cell r="L537">
            <v>0</v>
          </cell>
          <cell r="U537" t="str">
            <v>Is the current {TITLE} a regular member of {COUNCIL 3}?</v>
          </cell>
          <cell r="V537" t="str">
            <v>[IF COUNCIL 3 EXISTS IN VILLAGE]</v>
          </cell>
          <cell r="W537" t="str">
            <v>{Council 1}</v>
          </cell>
          <cell r="X537" t="str">
            <v>No</v>
          </cell>
          <cell r="Y537" t="str">
            <v>Yes</v>
          </cell>
          <cell r="Z537" t="str">
            <v>{Council 2}</v>
          </cell>
          <cell r="AA537" t="str">
            <v>No</v>
          </cell>
          <cell r="AB537" t="str">
            <v>Yes</v>
          </cell>
          <cell r="AC537" t="str">
            <v>{Council 3}</v>
          </cell>
          <cell r="AD537" t="str">
            <v>No</v>
          </cell>
          <cell r="AE537" t="str">
            <v>Yes</v>
          </cell>
          <cell r="AF537">
            <v>0</v>
          </cell>
          <cell r="AG537">
            <v>0</v>
          </cell>
          <cell r="AH537">
            <v>0</v>
          </cell>
          <cell r="AI537">
            <v>0</v>
          </cell>
          <cell r="AJ537">
            <v>0</v>
          </cell>
          <cell r="AK537">
            <v>0</v>
          </cell>
          <cell r="AL537">
            <v>0</v>
          </cell>
          <cell r="AM537">
            <v>0</v>
          </cell>
          <cell r="AN537">
            <v>0</v>
          </cell>
          <cell r="AO537">
            <v>0</v>
          </cell>
          <cell r="AP537">
            <v>0</v>
          </cell>
          <cell r="AQ537">
            <v>0</v>
          </cell>
          <cell r="AR537">
            <v>0</v>
          </cell>
          <cell r="AS537">
            <v>0</v>
          </cell>
          <cell r="AT537">
            <v>0</v>
          </cell>
          <cell r="AU537">
            <v>0</v>
          </cell>
          <cell r="AV537">
            <v>0</v>
          </cell>
          <cell r="AW537">
            <v>0</v>
          </cell>
          <cell r="AX537">
            <v>0</v>
          </cell>
          <cell r="AY537">
            <v>0</v>
          </cell>
          <cell r="AZ537">
            <v>0</v>
          </cell>
          <cell r="BA537">
            <v>0</v>
          </cell>
          <cell r="BB537">
            <v>0</v>
          </cell>
          <cell r="BC537">
            <v>0</v>
          </cell>
          <cell r="BD537">
            <v>0</v>
          </cell>
          <cell r="BE537">
            <v>0</v>
          </cell>
          <cell r="BF537">
            <v>0</v>
          </cell>
          <cell r="BG537">
            <v>0</v>
          </cell>
          <cell r="BH537">
            <v>0</v>
          </cell>
          <cell r="BI537">
            <v>0</v>
          </cell>
          <cell r="BJ537">
            <v>0</v>
          </cell>
          <cell r="BK537">
            <v>0</v>
          </cell>
          <cell r="BL537">
            <v>0</v>
          </cell>
          <cell r="BM537">
            <v>0</v>
          </cell>
          <cell r="BN537">
            <v>0</v>
          </cell>
          <cell r="BO537">
            <v>0</v>
          </cell>
          <cell r="BP537">
            <v>0</v>
          </cell>
          <cell r="BQ537">
            <v>0</v>
          </cell>
          <cell r="BR537">
            <v>0</v>
          </cell>
          <cell r="BS537">
            <v>0</v>
          </cell>
          <cell r="BT537">
            <v>0</v>
          </cell>
          <cell r="BU537">
            <v>9</v>
          </cell>
        </row>
        <row r="538">
          <cell r="F538">
            <v>6.01</v>
          </cell>
          <cell r="H538">
            <v>0</v>
          </cell>
          <cell r="I538">
            <v>6.01</v>
          </cell>
          <cell r="K538">
            <v>0</v>
          </cell>
          <cell r="L538" t="e">
            <v>#REF!</v>
          </cell>
          <cell r="U538" t="str">
            <v>In order of importance, what are the names of the three most important people that live in this village?</v>
          </cell>
          <cell r="V538" t="str">
            <v/>
          </cell>
          <cell r="W538" t="str">
            <v>No Such Person</v>
          </cell>
          <cell r="X538" t="str">
            <v>|________________|</v>
          </cell>
          <cell r="Y538" t="str">
            <v>No Such Person</v>
          </cell>
          <cell r="Z538" t="str">
            <v>|________________|</v>
          </cell>
          <cell r="AA538" t="str">
            <v>No Such Person</v>
          </cell>
          <cell r="AB538">
            <v>0</v>
          </cell>
          <cell r="AC538">
            <v>0</v>
          </cell>
          <cell r="AD538">
            <v>0</v>
          </cell>
          <cell r="AE538">
            <v>0</v>
          </cell>
          <cell r="AF538">
            <v>0</v>
          </cell>
          <cell r="AG538">
            <v>0</v>
          </cell>
          <cell r="AH538">
            <v>0</v>
          </cell>
          <cell r="AI538">
            <v>0</v>
          </cell>
          <cell r="AJ538">
            <v>0</v>
          </cell>
          <cell r="AK538">
            <v>0</v>
          </cell>
          <cell r="AL538">
            <v>0</v>
          </cell>
          <cell r="AM538">
            <v>0</v>
          </cell>
          <cell r="AN538">
            <v>0</v>
          </cell>
          <cell r="AO538">
            <v>0</v>
          </cell>
          <cell r="AP538">
            <v>0</v>
          </cell>
          <cell r="AQ538">
            <v>0</v>
          </cell>
          <cell r="AR538">
            <v>0</v>
          </cell>
          <cell r="AS538">
            <v>0</v>
          </cell>
          <cell r="AT538">
            <v>0</v>
          </cell>
          <cell r="AU538">
            <v>0</v>
          </cell>
          <cell r="AV538">
            <v>0</v>
          </cell>
          <cell r="AW538">
            <v>0</v>
          </cell>
          <cell r="AX538">
            <v>0</v>
          </cell>
          <cell r="AY538">
            <v>0</v>
          </cell>
          <cell r="AZ538">
            <v>0</v>
          </cell>
          <cell r="BA538">
            <v>0</v>
          </cell>
          <cell r="BB538">
            <v>0</v>
          </cell>
          <cell r="BC538">
            <v>0</v>
          </cell>
          <cell r="BD538">
            <v>0</v>
          </cell>
          <cell r="BE538">
            <v>0</v>
          </cell>
          <cell r="BF538">
            <v>0</v>
          </cell>
          <cell r="BG538">
            <v>0</v>
          </cell>
          <cell r="BH538">
            <v>0</v>
          </cell>
          <cell r="BI538">
            <v>0</v>
          </cell>
          <cell r="BJ538">
            <v>0</v>
          </cell>
          <cell r="BK538">
            <v>0</v>
          </cell>
          <cell r="BL538">
            <v>0</v>
          </cell>
          <cell r="BM538">
            <v>0</v>
          </cell>
          <cell r="BN538">
            <v>0</v>
          </cell>
          <cell r="BO538">
            <v>0</v>
          </cell>
          <cell r="BP538">
            <v>0</v>
          </cell>
          <cell r="BQ538">
            <v>0</v>
          </cell>
          <cell r="BR538">
            <v>0</v>
          </cell>
          <cell r="BS538">
            <v>0</v>
          </cell>
          <cell r="BT538">
            <v>0</v>
          </cell>
          <cell r="BU538">
            <v>5</v>
          </cell>
        </row>
        <row r="539">
          <cell r="F539">
            <v>6.02</v>
          </cell>
          <cell r="H539">
            <v>0</v>
          </cell>
          <cell r="I539">
            <v>6.02</v>
          </cell>
          <cell r="K539">
            <v>0</v>
          </cell>
          <cell r="L539" t="e">
            <v>#REF!</v>
          </cell>
          <cell r="U539" t="str">
            <v>Does this person have a title or position? For example, are they the malik, arbab, qariyadar, mullah, khan, head of shura, or some other position?</v>
          </cell>
          <cell r="V539" t="str">
            <v/>
          </cell>
          <cell r="W539" t="str">
            <v>This Person Doesn't Have a Title or Position</v>
          </cell>
          <cell r="X539" t="str">
            <v>Malik</v>
          </cell>
          <cell r="Y539" t="str">
            <v>Arbab</v>
          </cell>
          <cell r="Z539" t="str">
            <v>Qariyadar</v>
          </cell>
          <cell r="AA539" t="str">
            <v>Khan</v>
          </cell>
          <cell r="AB539" t="str">
            <v>Zamindar</v>
          </cell>
          <cell r="AC539" t="str">
            <v>Beg / Baay</v>
          </cell>
          <cell r="AD539" t="str">
            <v>Commander</v>
          </cell>
          <cell r="AE539" t="str">
            <v>Mullah</v>
          </cell>
          <cell r="AF539" t="str">
            <v>Imam</v>
          </cell>
          <cell r="AG539" t="str">
            <v>Mosque Mullah</v>
          </cell>
          <cell r="AH539" t="str">
            <v>Mawlawi</v>
          </cell>
          <cell r="AI539" t="str">
            <v>Rohani</v>
          </cell>
          <cell r="AJ539" t="e">
            <v>#REF!</v>
          </cell>
          <cell r="AK539" t="e">
            <v>#REF!</v>
          </cell>
          <cell r="AL539" t="e">
            <v>#REF!</v>
          </cell>
          <cell r="AM539" t="e">
            <v>#REF!</v>
          </cell>
          <cell r="AN539" t="e">
            <v>#REF!</v>
          </cell>
          <cell r="AO539" t="e">
            <v>#REF!</v>
          </cell>
          <cell r="AP539" t="e">
            <v>#REF!</v>
          </cell>
          <cell r="AQ539" t="e">
            <v>#REF!</v>
          </cell>
          <cell r="AR539" t="e">
            <v>#REF!</v>
          </cell>
          <cell r="AS539" t="e">
            <v>#REF!</v>
          </cell>
          <cell r="AT539" t="e">
            <v>#REF!</v>
          </cell>
          <cell r="AU539" t="e">
            <v>#REF!</v>
          </cell>
          <cell r="AV539" t="e">
            <v>#REF!</v>
          </cell>
          <cell r="AW539" t="str">
            <v>Police Commander</v>
          </cell>
          <cell r="AX539" t="str">
            <v>District Administrator</v>
          </cell>
          <cell r="AY539" t="str">
            <v>Other:</v>
          </cell>
          <cell r="AZ539">
            <v>0</v>
          </cell>
          <cell r="BA539">
            <v>0</v>
          </cell>
          <cell r="BB539" t="e">
            <v>#REF!</v>
          </cell>
          <cell r="BC539">
            <v>0</v>
          </cell>
          <cell r="BD539">
            <v>0</v>
          </cell>
          <cell r="BE539">
            <v>0</v>
          </cell>
          <cell r="BF539">
            <v>0</v>
          </cell>
          <cell r="BG539">
            <v>0</v>
          </cell>
          <cell r="BH539">
            <v>0</v>
          </cell>
          <cell r="BI539">
            <v>0</v>
          </cell>
          <cell r="BJ539">
            <v>0</v>
          </cell>
          <cell r="BK539">
            <v>0</v>
          </cell>
          <cell r="BL539">
            <v>0</v>
          </cell>
          <cell r="BM539">
            <v>0</v>
          </cell>
          <cell r="BN539">
            <v>0</v>
          </cell>
          <cell r="BO539">
            <v>0</v>
          </cell>
          <cell r="BP539">
            <v>0</v>
          </cell>
          <cell r="BQ539">
            <v>0</v>
          </cell>
          <cell r="BR539">
            <v>0</v>
          </cell>
          <cell r="BS539">
            <v>0</v>
          </cell>
          <cell r="BT539">
            <v>0</v>
          </cell>
          <cell r="BU539">
            <v>30</v>
          </cell>
        </row>
        <row r="540">
          <cell r="F540">
            <v>6.0299999999999994</v>
          </cell>
          <cell r="H540">
            <v>0</v>
          </cell>
          <cell r="I540">
            <v>6.0299999999999994</v>
          </cell>
          <cell r="K540">
            <v>0</v>
          </cell>
          <cell r="L540">
            <v>0</v>
          </cell>
          <cell r="U540" t="str">
            <v>From what does this person get their authority? For example, is it because they own a lot of land, because their father or family members held a similar position, because the command a militia, are old, or something else?</v>
          </cell>
          <cell r="V540" t="str">
            <v/>
          </cell>
          <cell r="W540" t="str">
            <v>Own a Lot of Land</v>
          </cell>
          <cell r="X540" t="str">
            <v>Have a Lot of Money</v>
          </cell>
          <cell r="Y540" t="str">
            <v>Father or Family Members Held Position</v>
          </cell>
          <cell r="Z540" t="str">
            <v>From Powerful Family</v>
          </cell>
          <cell r="AA540" t="str">
            <v>Respected and Trusted by Villagers</v>
          </cell>
          <cell r="AB540" t="str">
            <v>Command Militia</v>
          </cell>
          <cell r="AC540" t="str">
            <v>Uloswol / Government Officials recognize this person / meet with them</v>
          </cell>
          <cell r="AD540" t="str">
            <v>NGO recognize this person / meet with them</v>
          </cell>
          <cell r="AE540" t="str">
            <v>Age</v>
          </cell>
          <cell r="AF540" t="str">
            <v>Wisdom</v>
          </cell>
          <cell r="AG540" t="str">
            <v>Level of Education</v>
          </cell>
          <cell r="AH540" t="str">
            <v>Teacher</v>
          </cell>
          <cell r="AI540" t="str">
            <v>Head of Council</v>
          </cell>
          <cell r="AJ540" t="str">
            <v>Member of Council</v>
          </cell>
          <cell r="AK540" t="str">
            <v>Head of CDC</v>
          </cell>
          <cell r="AL540" t="str">
            <v>Member of CDC</v>
          </cell>
          <cell r="AM540" t="str">
            <v>Member of District Council</v>
          </cell>
          <cell r="AN540" t="str">
            <v>Other:</v>
          </cell>
          <cell r="AO540">
            <v>0</v>
          </cell>
          <cell r="AP540">
            <v>0</v>
          </cell>
          <cell r="AQ540">
            <v>0</v>
          </cell>
          <cell r="AR540">
            <v>0</v>
          </cell>
          <cell r="AS540">
            <v>0</v>
          </cell>
          <cell r="AT540">
            <v>0</v>
          </cell>
          <cell r="AU540">
            <v>0</v>
          </cell>
          <cell r="AV540">
            <v>0</v>
          </cell>
          <cell r="AW540">
            <v>0</v>
          </cell>
          <cell r="AX540">
            <v>0</v>
          </cell>
          <cell r="AY540">
            <v>0</v>
          </cell>
          <cell r="AZ540">
            <v>0</v>
          </cell>
          <cell r="BA540">
            <v>0</v>
          </cell>
          <cell r="BB540">
            <v>0</v>
          </cell>
          <cell r="BC540">
            <v>0</v>
          </cell>
          <cell r="BD540">
            <v>0</v>
          </cell>
          <cell r="BE540">
            <v>0</v>
          </cell>
          <cell r="BF540">
            <v>0</v>
          </cell>
          <cell r="BG540">
            <v>0</v>
          </cell>
          <cell r="BH540">
            <v>0</v>
          </cell>
          <cell r="BI540">
            <v>0</v>
          </cell>
          <cell r="BJ540">
            <v>0</v>
          </cell>
          <cell r="BK540">
            <v>0</v>
          </cell>
          <cell r="BL540">
            <v>0</v>
          </cell>
          <cell r="BM540">
            <v>0</v>
          </cell>
          <cell r="BN540">
            <v>0</v>
          </cell>
          <cell r="BO540">
            <v>0</v>
          </cell>
          <cell r="BP540">
            <v>0</v>
          </cell>
          <cell r="BQ540">
            <v>0</v>
          </cell>
          <cell r="BR540">
            <v>0</v>
          </cell>
          <cell r="BS540">
            <v>0</v>
          </cell>
          <cell r="BT540">
            <v>0</v>
          </cell>
          <cell r="BU540">
            <v>18</v>
          </cell>
        </row>
        <row r="541">
          <cell r="F541">
            <v>6.14</v>
          </cell>
          <cell r="H541">
            <v>0</v>
          </cell>
          <cell r="I541">
            <v>6.14</v>
          </cell>
          <cell r="K541">
            <v>0</v>
          </cell>
          <cell r="L541">
            <v>0</v>
          </cell>
          <cell r="U541" t="str">
            <v>To what extent do the influential people of this village consider the problems of the villagers and try to find a solution for them?: A great extent, a small extent, not at all?</v>
          </cell>
          <cell r="V541" t="str">
            <v/>
          </cell>
          <cell r="W541" t="str">
            <v>A Great Extent</v>
          </cell>
          <cell r="X541" t="str">
            <v>A Small Extent</v>
          </cell>
          <cell r="Y541" t="str">
            <v>Not At All</v>
          </cell>
          <cell r="Z541">
            <v>0</v>
          </cell>
          <cell r="AA541">
            <v>0</v>
          </cell>
          <cell r="AB541">
            <v>0</v>
          </cell>
          <cell r="AC541">
            <v>0</v>
          </cell>
          <cell r="AD541">
            <v>0</v>
          </cell>
          <cell r="AE541">
            <v>0</v>
          </cell>
          <cell r="AF541">
            <v>0</v>
          </cell>
          <cell r="AG541">
            <v>0</v>
          </cell>
          <cell r="AH541">
            <v>0</v>
          </cell>
          <cell r="AI541">
            <v>0</v>
          </cell>
          <cell r="AJ541">
            <v>0</v>
          </cell>
          <cell r="AK541">
            <v>0</v>
          </cell>
          <cell r="AL541">
            <v>0</v>
          </cell>
          <cell r="AM541">
            <v>0</v>
          </cell>
          <cell r="AN541">
            <v>0</v>
          </cell>
          <cell r="AO541">
            <v>0</v>
          </cell>
          <cell r="AP541">
            <v>0</v>
          </cell>
          <cell r="AQ541">
            <v>0</v>
          </cell>
          <cell r="AR541">
            <v>0</v>
          </cell>
          <cell r="AS541">
            <v>0</v>
          </cell>
          <cell r="AT541">
            <v>0</v>
          </cell>
          <cell r="AU541">
            <v>0</v>
          </cell>
          <cell r="AV541">
            <v>0</v>
          </cell>
          <cell r="AW541">
            <v>0</v>
          </cell>
          <cell r="AX541">
            <v>0</v>
          </cell>
          <cell r="AY541">
            <v>0</v>
          </cell>
          <cell r="AZ541">
            <v>0</v>
          </cell>
          <cell r="BA541">
            <v>0</v>
          </cell>
          <cell r="BB541">
            <v>0</v>
          </cell>
          <cell r="BC541">
            <v>0</v>
          </cell>
          <cell r="BD541">
            <v>0</v>
          </cell>
          <cell r="BE541">
            <v>0</v>
          </cell>
          <cell r="BF541">
            <v>0</v>
          </cell>
          <cell r="BG541">
            <v>0</v>
          </cell>
          <cell r="BH541">
            <v>0</v>
          </cell>
          <cell r="BI541">
            <v>0</v>
          </cell>
          <cell r="BJ541">
            <v>0</v>
          </cell>
          <cell r="BK541">
            <v>0</v>
          </cell>
          <cell r="BL541">
            <v>0</v>
          </cell>
          <cell r="BM541">
            <v>0</v>
          </cell>
          <cell r="BN541">
            <v>0</v>
          </cell>
          <cell r="BO541">
            <v>0</v>
          </cell>
          <cell r="BP541">
            <v>0</v>
          </cell>
          <cell r="BQ541">
            <v>0</v>
          </cell>
          <cell r="BR541">
            <v>0</v>
          </cell>
          <cell r="BS541">
            <v>0</v>
          </cell>
          <cell r="BT541">
            <v>0</v>
          </cell>
          <cell r="BU541">
            <v>3</v>
          </cell>
        </row>
        <row r="542">
          <cell r="F542">
            <v>6.1999999999999957</v>
          </cell>
          <cell r="H542">
            <v>0</v>
          </cell>
          <cell r="I542">
            <v>6.1999999999999957</v>
          </cell>
          <cell r="K542">
            <v>0</v>
          </cell>
          <cell r="L542">
            <v>0</v>
          </cell>
          <cell r="U542" t="str">
            <v>In your opinion, how should the provincial governor be selected?</v>
          </cell>
          <cell r="V542" t="str">
            <v/>
          </cell>
          <cell r="W542" t="str">
            <v>Position Should be Inherited from Father or Family</v>
          </cell>
          <cell r="X542" t="str">
            <v>Selected by Hamid Karzai</v>
          </cell>
          <cell r="Y542" t="str">
            <v>Selected by Parliament</v>
          </cell>
          <cell r="Z542" t="str">
            <v>Selected by Government Officials</v>
          </cell>
          <cell r="AA542" t="str">
            <v>Selected by Province Council</v>
          </cell>
          <cell r="AB542" t="str">
            <v>Selected by Local Commanders / Warlords</v>
          </cell>
          <cell r="AC542" t="str">
            <v>Selected by NGO</v>
          </cell>
          <cell r="AD542" t="str">
            <v>Selected by Secret Ballot Election Open to Men in District</v>
          </cell>
          <cell r="AE542" t="str">
            <v>Selected by Secret Ballot Election Open to Women in District</v>
          </cell>
          <cell r="AF542" t="str">
            <v>Selected by Secret Ballot Election Open to All People in District</v>
          </cell>
          <cell r="AG542" t="str">
            <v>Selected by Meeting of Village Representatives</v>
          </cell>
          <cell r="AH542" t="str">
            <v>Other:</v>
          </cell>
          <cell r="AI542">
            <v>0</v>
          </cell>
          <cell r="AJ542">
            <v>0</v>
          </cell>
          <cell r="AK542">
            <v>0</v>
          </cell>
          <cell r="AL542">
            <v>0</v>
          </cell>
          <cell r="AM542">
            <v>0</v>
          </cell>
          <cell r="AN542">
            <v>0</v>
          </cell>
          <cell r="AO542">
            <v>0</v>
          </cell>
          <cell r="AP542">
            <v>0</v>
          </cell>
          <cell r="AQ542">
            <v>0</v>
          </cell>
          <cell r="AR542">
            <v>0</v>
          </cell>
          <cell r="AS542">
            <v>0</v>
          </cell>
          <cell r="AT542">
            <v>0</v>
          </cell>
          <cell r="AU542">
            <v>0</v>
          </cell>
          <cell r="AV542">
            <v>0</v>
          </cell>
          <cell r="AW542">
            <v>0</v>
          </cell>
          <cell r="AX542">
            <v>0</v>
          </cell>
          <cell r="AY542">
            <v>0</v>
          </cell>
          <cell r="AZ542">
            <v>0</v>
          </cell>
          <cell r="BA542">
            <v>0</v>
          </cell>
          <cell r="BB542">
            <v>0</v>
          </cell>
          <cell r="BC542">
            <v>0</v>
          </cell>
          <cell r="BD542">
            <v>0</v>
          </cell>
          <cell r="BE542">
            <v>0</v>
          </cell>
          <cell r="BF542">
            <v>0</v>
          </cell>
          <cell r="BG542">
            <v>0</v>
          </cell>
          <cell r="BH542">
            <v>0</v>
          </cell>
          <cell r="BI542">
            <v>0</v>
          </cell>
          <cell r="BJ542">
            <v>0</v>
          </cell>
          <cell r="BK542">
            <v>0</v>
          </cell>
          <cell r="BL542">
            <v>0</v>
          </cell>
          <cell r="BM542">
            <v>0</v>
          </cell>
          <cell r="BN542">
            <v>0</v>
          </cell>
          <cell r="BO542">
            <v>0</v>
          </cell>
          <cell r="BP542">
            <v>0</v>
          </cell>
          <cell r="BQ542">
            <v>0</v>
          </cell>
          <cell r="BR542">
            <v>0</v>
          </cell>
          <cell r="BS542">
            <v>0</v>
          </cell>
          <cell r="BT542">
            <v>0</v>
          </cell>
          <cell r="BU542">
            <v>12</v>
          </cell>
        </row>
        <row r="543">
          <cell r="F543">
            <v>7.0499999999999989</v>
          </cell>
          <cell r="H543">
            <v>0</v>
          </cell>
          <cell r="I543">
            <v>7.0499999999999989</v>
          </cell>
          <cell r="K543">
            <v>0</v>
          </cell>
          <cell r="L543">
            <v>0</v>
          </cell>
          <cell r="U543" t="str">
            <v>When was the (latest) project finished?</v>
          </cell>
          <cell r="V543" t="str">
            <v/>
          </cell>
          <cell r="W543" t="str">
            <v>No Project Has Yet Been Completed</v>
          </cell>
          <cell r="X543" t="str">
            <v>Years</v>
          </cell>
          <cell r="Y543" t="str">
            <v>Months</v>
          </cell>
          <cell r="Z543" t="str">
            <v>Weeks</v>
          </cell>
          <cell r="AA543" t="str">
            <v>Days</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v>0</v>
          </cell>
          <cell r="AQ543">
            <v>0</v>
          </cell>
          <cell r="AR543">
            <v>0</v>
          </cell>
          <cell r="AS543">
            <v>0</v>
          </cell>
          <cell r="AT543">
            <v>0</v>
          </cell>
          <cell r="AU543">
            <v>0</v>
          </cell>
          <cell r="AV543">
            <v>0</v>
          </cell>
          <cell r="AW543">
            <v>0</v>
          </cell>
          <cell r="AX543">
            <v>0</v>
          </cell>
          <cell r="AY543">
            <v>0</v>
          </cell>
          <cell r="AZ543">
            <v>0</v>
          </cell>
          <cell r="BA543">
            <v>0</v>
          </cell>
          <cell r="BB543">
            <v>0</v>
          </cell>
          <cell r="BC543">
            <v>0</v>
          </cell>
          <cell r="BD543">
            <v>0</v>
          </cell>
          <cell r="BE543">
            <v>0</v>
          </cell>
          <cell r="BF543">
            <v>0</v>
          </cell>
          <cell r="BG543">
            <v>0</v>
          </cell>
          <cell r="BH543">
            <v>0</v>
          </cell>
          <cell r="BI543">
            <v>0</v>
          </cell>
          <cell r="BJ543">
            <v>0</v>
          </cell>
          <cell r="BK543">
            <v>0</v>
          </cell>
          <cell r="BL543">
            <v>0</v>
          </cell>
          <cell r="BM543">
            <v>0</v>
          </cell>
          <cell r="BN543">
            <v>0</v>
          </cell>
          <cell r="BO543">
            <v>0</v>
          </cell>
          <cell r="BP543">
            <v>0</v>
          </cell>
          <cell r="BQ543">
            <v>0</v>
          </cell>
          <cell r="BR543">
            <v>0</v>
          </cell>
          <cell r="BS543">
            <v>0</v>
          </cell>
          <cell r="BT543">
            <v>0</v>
          </cell>
          <cell r="BU543">
            <v>5</v>
          </cell>
        </row>
        <row r="544">
          <cell r="F544">
            <v>7.0599999999999987</v>
          </cell>
          <cell r="H544">
            <v>0</v>
          </cell>
          <cell r="I544">
            <v>7.0599999999999987</v>
          </cell>
          <cell r="K544">
            <v>0</v>
          </cell>
          <cell r="L544">
            <v>0</v>
          </cell>
          <cell r="U544" t="str">
            <v>Do you have any concerns with the implementation of the {project / projects}? [IF YES] What is your most serious concern?</v>
          </cell>
          <cell r="V544" t="str">
            <v/>
          </cell>
          <cell r="W544" t="str">
            <v>No, No Problems</v>
          </cell>
          <cell r="X544" t="str">
            <v>Yes, Corruption - Friends of Important People Were Hired to Work on Project</v>
          </cell>
          <cell r="Y544" t="str">
            <v>Yes, Money Was Stolen from Project to Enrich Important People</v>
          </cell>
          <cell r="Z544" t="str">
            <v>Yes, Corruption - Money Was Stolen from Project to Enrich Contractors or NGO Workers</v>
          </cell>
          <cell r="AA544" t="str">
            <v>Yes, Bad Workmanship - Quality of Construction or Training Was Poor</v>
          </cell>
          <cell r="AB544" t="str">
            <v>Yes, Project Was Not Properly Selected</v>
          </cell>
          <cell r="AC544" t="str">
            <v>Yes, Project Wasn't Useful</v>
          </cell>
          <cell r="AD544" t="str">
            <v>Yes, Design of Project Was Not Good</v>
          </cell>
          <cell r="AE544" t="str">
            <v>Other:</v>
          </cell>
          <cell r="AF544">
            <v>0</v>
          </cell>
          <cell r="AG544">
            <v>0</v>
          </cell>
          <cell r="AH544">
            <v>0</v>
          </cell>
          <cell r="AI544">
            <v>0</v>
          </cell>
          <cell r="AJ544">
            <v>0</v>
          </cell>
          <cell r="AK544">
            <v>0</v>
          </cell>
          <cell r="AL544">
            <v>0</v>
          </cell>
          <cell r="AM544">
            <v>0</v>
          </cell>
          <cell r="AN544">
            <v>0</v>
          </cell>
          <cell r="AO544">
            <v>0</v>
          </cell>
          <cell r="AP544">
            <v>0</v>
          </cell>
          <cell r="AQ544">
            <v>0</v>
          </cell>
          <cell r="AR544">
            <v>0</v>
          </cell>
          <cell r="AS544">
            <v>0</v>
          </cell>
          <cell r="AT544">
            <v>0</v>
          </cell>
          <cell r="AU544">
            <v>0</v>
          </cell>
          <cell r="AV544">
            <v>0</v>
          </cell>
          <cell r="AW544">
            <v>0</v>
          </cell>
          <cell r="AX544">
            <v>0</v>
          </cell>
          <cell r="AY544">
            <v>0</v>
          </cell>
          <cell r="AZ544">
            <v>0</v>
          </cell>
          <cell r="BA544">
            <v>0</v>
          </cell>
          <cell r="BB544">
            <v>0</v>
          </cell>
          <cell r="BC544">
            <v>0</v>
          </cell>
          <cell r="BD544">
            <v>0</v>
          </cell>
          <cell r="BE544">
            <v>0</v>
          </cell>
          <cell r="BF544">
            <v>0</v>
          </cell>
          <cell r="BG544">
            <v>0</v>
          </cell>
          <cell r="BH544">
            <v>0</v>
          </cell>
          <cell r="BI544">
            <v>0</v>
          </cell>
          <cell r="BJ544">
            <v>0</v>
          </cell>
          <cell r="BK544">
            <v>0</v>
          </cell>
          <cell r="BL544">
            <v>0</v>
          </cell>
          <cell r="BM544">
            <v>0</v>
          </cell>
          <cell r="BN544">
            <v>0</v>
          </cell>
          <cell r="BO544">
            <v>0</v>
          </cell>
          <cell r="BP544">
            <v>0</v>
          </cell>
          <cell r="BQ544">
            <v>0</v>
          </cell>
          <cell r="BR544">
            <v>0</v>
          </cell>
          <cell r="BS544">
            <v>0</v>
          </cell>
          <cell r="BT544">
            <v>0</v>
          </cell>
          <cell r="BU544">
            <v>9</v>
          </cell>
        </row>
        <row r="545">
          <cell r="F545">
            <v>7.0699999999999985</v>
          </cell>
          <cell r="H545">
            <v>0</v>
          </cell>
          <cell r="I545">
            <v>7.0699999999999985</v>
          </cell>
          <cell r="K545">
            <v>0</v>
          </cell>
          <cell r="L545">
            <v>0</v>
          </cell>
          <cell r="U545" t="str">
            <v>At the current time, is there a development project for which construction has not yet been completed?</v>
          </cell>
          <cell r="V545" t="str">
            <v/>
          </cell>
          <cell r="W545" t="str">
            <v>No</v>
          </cell>
          <cell r="X545" t="str">
            <v>Yes</v>
          </cell>
          <cell r="Y545">
            <v>0</v>
          </cell>
          <cell r="Z545">
            <v>0</v>
          </cell>
          <cell r="AA545">
            <v>0</v>
          </cell>
          <cell r="AB545">
            <v>0</v>
          </cell>
          <cell r="AC545">
            <v>0</v>
          </cell>
          <cell r="AD545">
            <v>0</v>
          </cell>
          <cell r="AE545">
            <v>0</v>
          </cell>
          <cell r="AF545">
            <v>0</v>
          </cell>
          <cell r="AG545">
            <v>0</v>
          </cell>
          <cell r="AH545">
            <v>0</v>
          </cell>
          <cell r="AI545">
            <v>0</v>
          </cell>
          <cell r="AJ545">
            <v>0</v>
          </cell>
          <cell r="AK545">
            <v>0</v>
          </cell>
          <cell r="AL545">
            <v>0</v>
          </cell>
          <cell r="AM545">
            <v>0</v>
          </cell>
          <cell r="AN545">
            <v>0</v>
          </cell>
          <cell r="AO545">
            <v>0</v>
          </cell>
          <cell r="AP545">
            <v>0</v>
          </cell>
          <cell r="AQ545">
            <v>0</v>
          </cell>
          <cell r="AR545">
            <v>0</v>
          </cell>
          <cell r="AS545">
            <v>0</v>
          </cell>
          <cell r="AT545">
            <v>0</v>
          </cell>
          <cell r="AU545">
            <v>0</v>
          </cell>
          <cell r="AV545">
            <v>0</v>
          </cell>
          <cell r="AW545">
            <v>0</v>
          </cell>
          <cell r="AX545">
            <v>0</v>
          </cell>
          <cell r="AY545">
            <v>0</v>
          </cell>
          <cell r="AZ545">
            <v>0</v>
          </cell>
          <cell r="BA545">
            <v>0</v>
          </cell>
          <cell r="BB545">
            <v>0</v>
          </cell>
          <cell r="BC545">
            <v>0</v>
          </cell>
          <cell r="BD545">
            <v>0</v>
          </cell>
          <cell r="BE545">
            <v>0</v>
          </cell>
          <cell r="BF545">
            <v>0</v>
          </cell>
          <cell r="BG545">
            <v>0</v>
          </cell>
          <cell r="BH545">
            <v>0</v>
          </cell>
          <cell r="BI545">
            <v>0</v>
          </cell>
          <cell r="BJ545">
            <v>0</v>
          </cell>
          <cell r="BK545">
            <v>0</v>
          </cell>
          <cell r="BL545">
            <v>0</v>
          </cell>
          <cell r="BM545">
            <v>0</v>
          </cell>
          <cell r="BN545">
            <v>0</v>
          </cell>
          <cell r="BO545">
            <v>0</v>
          </cell>
          <cell r="BP545">
            <v>0</v>
          </cell>
          <cell r="BQ545">
            <v>0</v>
          </cell>
          <cell r="BR545">
            <v>0</v>
          </cell>
          <cell r="BS545">
            <v>0</v>
          </cell>
          <cell r="BT545">
            <v>0</v>
          </cell>
          <cell r="BU545">
            <v>2</v>
          </cell>
        </row>
        <row r="546">
          <cell r="F546">
            <v>7.0799999999999983</v>
          </cell>
          <cell r="H546">
            <v>0</v>
          </cell>
          <cell r="I546">
            <v>7.0799999999999983</v>
          </cell>
          <cell r="K546">
            <v>0</v>
          </cell>
          <cell r="L546">
            <v>0</v>
          </cell>
          <cell r="U546" t="str">
            <v>What do these projects do?</v>
          </cell>
          <cell r="V546" t="e">
            <v>#REF!</v>
          </cell>
          <cell r="W546" t="str">
            <v>Drinking Water</v>
          </cell>
          <cell r="X546" t="str">
            <v>Irrigation</v>
          </cell>
          <cell r="Y546" t="str">
            <v>Schools</v>
          </cell>
          <cell r="Z546" t="str">
            <v>Health or Hygiene Courses</v>
          </cell>
          <cell r="AA546" t="str">
            <v>Clinic or Other Health Facilities</v>
          </cell>
          <cell r="AB546" t="str">
            <v>Seeds</v>
          </cell>
          <cell r="AC546" t="str">
            <v>Agricultural Equipment</v>
          </cell>
          <cell r="AD546" t="str">
            <v>Livestock</v>
          </cell>
          <cell r="AE546" t="str">
            <v>Roads or Bridges</v>
          </cell>
          <cell r="AF546" t="str">
            <v>Electricity</v>
          </cell>
          <cell r="AG546" t="str">
            <v>Microfinance Programs</v>
          </cell>
          <cell r="AH546" t="str">
            <v>Communal Toilet Facilities</v>
          </cell>
          <cell r="AI546" t="str">
            <v>Community Center</v>
          </cell>
          <cell r="AJ546" t="str">
            <v>Mosque</v>
          </cell>
          <cell r="AK546" t="str">
            <v>Governance</v>
          </cell>
          <cell r="AL546" t="str">
            <v>Dispute Resolution</v>
          </cell>
          <cell r="AM546" t="str">
            <v>Cash-for-Work for Men</v>
          </cell>
          <cell r="AN546" t="str">
            <v>Cash-for-Work for Women</v>
          </cell>
          <cell r="AO546" t="str">
            <v>Food-for-Work for Women</v>
          </cell>
          <cell r="AP546" t="str">
            <v>Food-for-Work for Men</v>
          </cell>
          <cell r="AQ546" t="str">
            <v>Food Security</v>
          </cell>
          <cell r="AR546" t="str">
            <v>Income Generation for Women</v>
          </cell>
          <cell r="AS546" t="str">
            <v>Income Generation for Men</v>
          </cell>
          <cell r="AT546" t="str">
            <v>Skills Training for Women</v>
          </cell>
          <cell r="AU546" t="str">
            <v>Skills Training for Men</v>
          </cell>
          <cell r="AV546" t="str">
            <v>Literacy Courses for Women</v>
          </cell>
          <cell r="AW546" t="str">
            <v>Literacy Courses for Men</v>
          </cell>
          <cell r="AX546" t="str">
            <v>Flood Protection Wall</v>
          </cell>
          <cell r="AY546" t="str">
            <v>Kariz</v>
          </cell>
          <cell r="AZ546" t="str">
            <v>Mill</v>
          </cell>
          <cell r="BA546" t="str">
            <v>Reforestation or Erosion Protection</v>
          </cell>
          <cell r="BB546" t="str">
            <v>Other:</v>
          </cell>
          <cell r="BC546" t="str">
            <v>Other:</v>
          </cell>
          <cell r="BD546" t="str">
            <v>Other:</v>
          </cell>
          <cell r="BE546">
            <v>0</v>
          </cell>
          <cell r="BF546">
            <v>0</v>
          </cell>
          <cell r="BG546">
            <v>0</v>
          </cell>
          <cell r="BH546">
            <v>0</v>
          </cell>
          <cell r="BI546">
            <v>0</v>
          </cell>
          <cell r="BJ546">
            <v>0</v>
          </cell>
          <cell r="BK546">
            <v>0</v>
          </cell>
          <cell r="BL546">
            <v>0</v>
          </cell>
          <cell r="BM546">
            <v>0</v>
          </cell>
          <cell r="BN546">
            <v>0</v>
          </cell>
          <cell r="BO546">
            <v>0</v>
          </cell>
          <cell r="BP546">
            <v>0</v>
          </cell>
          <cell r="BQ546">
            <v>0</v>
          </cell>
          <cell r="BR546">
            <v>0</v>
          </cell>
          <cell r="BS546">
            <v>0</v>
          </cell>
          <cell r="BT546">
            <v>0</v>
          </cell>
          <cell r="BU546">
            <v>34</v>
          </cell>
        </row>
        <row r="547">
          <cell r="F547">
            <v>7.0899999999999981</v>
          </cell>
          <cell r="H547">
            <v>0</v>
          </cell>
          <cell r="I547">
            <v>7.0899999999999981</v>
          </cell>
          <cell r="K547">
            <v>0</v>
          </cell>
          <cell r="L547">
            <v>0</v>
          </cell>
          <cell r="U547" t="str">
            <v>Who has paid for the implementation of these projects?</v>
          </cell>
          <cell r="V547" t="e">
            <v>#REF!</v>
          </cell>
          <cell r="W547" t="str">
            <v>Central Government</v>
          </cell>
          <cell r="X547" t="str">
            <v>Provincial Government</v>
          </cell>
          <cell r="Y547" t="str">
            <v>District Government</v>
          </cell>
          <cell r="Z547" t="str">
            <v>Arbab / Malik / Qariyadar</v>
          </cell>
          <cell r="AA547" t="str">
            <v>Khan / Zamindar / Beg / Baay</v>
          </cell>
          <cell r="AB547" t="str">
            <v>Mullah / Mosque Mullah / Imam</v>
          </cell>
          <cell r="AC547" t="str">
            <v>Mawlawi / Religious Scholar / Rohanion</v>
          </cell>
          <cell r="AD547" t="str">
            <v>Whitebeards / Tribal Elders</v>
          </cell>
          <cell r="AE547" t="str">
            <v>Commander</v>
          </cell>
          <cell r="AF547" t="str">
            <v>Village Council</v>
          </cell>
          <cell r="AG547" t="str">
            <v>District Council</v>
          </cell>
          <cell r="AH547" t="str">
            <v>Province Council</v>
          </cell>
          <cell r="AI547" t="str">
            <v>NGO</v>
          </cell>
          <cell r="AJ547" t="str">
            <v>MRRD</v>
          </cell>
          <cell r="AK547" t="str">
            <v>Ministry of Education</v>
          </cell>
          <cell r="AL547" t="str">
            <v>Ministry of Health</v>
          </cell>
          <cell r="AM547" t="str">
            <v>Ministry of Agriculture</v>
          </cell>
          <cell r="AN547" t="str">
            <v>Ministry of Public Works</v>
          </cell>
          <cell r="AO547" t="str">
            <v>Other Ministry of Government of Afgahnisatan</v>
          </cell>
          <cell r="AP547" t="str">
            <v>Foreigners</v>
          </cell>
          <cell r="AQ547" t="str">
            <v>NSP</v>
          </cell>
          <cell r="AR547" t="str">
            <v>NRAP / Roads Program</v>
          </cell>
          <cell r="AS547" t="str">
            <v>Afghan National Army</v>
          </cell>
          <cell r="AT547" t="str">
            <v>NATO / ISAF / PRT</v>
          </cell>
          <cell r="AU547" t="str">
            <v>US Army</v>
          </cell>
          <cell r="AV547" t="str">
            <v>Private Businessman</v>
          </cell>
          <cell r="AW547" t="str">
            <v>Villagers</v>
          </cell>
          <cell r="AX547" t="str">
            <v>Other:</v>
          </cell>
          <cell r="AY547" t="str">
            <v>Other:</v>
          </cell>
          <cell r="AZ547" t="str">
            <v>Other:</v>
          </cell>
          <cell r="BA547">
            <v>0</v>
          </cell>
          <cell r="BB547">
            <v>0</v>
          </cell>
          <cell r="BC547">
            <v>0</v>
          </cell>
          <cell r="BD547">
            <v>0</v>
          </cell>
          <cell r="BE547">
            <v>0</v>
          </cell>
          <cell r="BF547">
            <v>0</v>
          </cell>
          <cell r="BG547">
            <v>0</v>
          </cell>
          <cell r="BH547">
            <v>0</v>
          </cell>
          <cell r="BI547">
            <v>0</v>
          </cell>
          <cell r="BJ547">
            <v>0</v>
          </cell>
          <cell r="BK547">
            <v>0</v>
          </cell>
          <cell r="BL547">
            <v>0</v>
          </cell>
          <cell r="BM547">
            <v>0</v>
          </cell>
          <cell r="BN547">
            <v>0</v>
          </cell>
          <cell r="BO547">
            <v>0</v>
          </cell>
          <cell r="BP547">
            <v>0</v>
          </cell>
          <cell r="BQ547">
            <v>0</v>
          </cell>
          <cell r="BR547">
            <v>0</v>
          </cell>
          <cell r="BS547">
            <v>0</v>
          </cell>
          <cell r="BT547">
            <v>0</v>
          </cell>
          <cell r="BU547">
            <v>30</v>
          </cell>
        </row>
        <row r="548">
          <cell r="F548">
            <v>7.17</v>
          </cell>
          <cell r="H548">
            <v>0</v>
          </cell>
          <cell r="I548">
            <v>7.17</v>
          </cell>
          <cell r="K548">
            <v>0</v>
          </cell>
          <cell r="L548">
            <v>0</v>
          </cell>
          <cell r="U548" t="str">
            <v>In your opinion, was the gift used in a way which benefited all of the people in the village, some of the people in the village, or just the person or people who received the contribution?</v>
          </cell>
          <cell r="V548" t="str">
            <v/>
          </cell>
          <cell r="W548" t="str">
            <v>Contribution Benefitted All of the Village</v>
          </cell>
          <cell r="X548" t="str">
            <v>Contribution Benefitted Some of the Village</v>
          </cell>
          <cell r="Y548" t="str">
            <v>Contribution Benefitted Only Those Who Collected Contribution</v>
          </cell>
          <cell r="Z548">
            <v>0</v>
          </cell>
          <cell r="AA548">
            <v>0</v>
          </cell>
          <cell r="AB548">
            <v>0</v>
          </cell>
          <cell r="AC548">
            <v>0</v>
          </cell>
          <cell r="AD548">
            <v>0</v>
          </cell>
          <cell r="AE548">
            <v>0</v>
          </cell>
          <cell r="AF548">
            <v>0</v>
          </cell>
          <cell r="AG548">
            <v>0</v>
          </cell>
          <cell r="AH548">
            <v>0</v>
          </cell>
          <cell r="AI548">
            <v>0</v>
          </cell>
          <cell r="AJ548">
            <v>0</v>
          </cell>
          <cell r="AK548">
            <v>0</v>
          </cell>
          <cell r="AL548">
            <v>0</v>
          </cell>
          <cell r="AM548">
            <v>0</v>
          </cell>
          <cell r="AN548">
            <v>0</v>
          </cell>
          <cell r="AO548">
            <v>0</v>
          </cell>
          <cell r="AP548">
            <v>0</v>
          </cell>
          <cell r="AQ548">
            <v>0</v>
          </cell>
          <cell r="AR548">
            <v>0</v>
          </cell>
          <cell r="AS548">
            <v>0</v>
          </cell>
          <cell r="AT548">
            <v>0</v>
          </cell>
          <cell r="AU548">
            <v>0</v>
          </cell>
          <cell r="AV548">
            <v>0</v>
          </cell>
          <cell r="AW548">
            <v>0</v>
          </cell>
          <cell r="AX548">
            <v>0</v>
          </cell>
          <cell r="AY548">
            <v>0</v>
          </cell>
          <cell r="AZ548">
            <v>0</v>
          </cell>
          <cell r="BA548">
            <v>0</v>
          </cell>
          <cell r="BB548">
            <v>0</v>
          </cell>
          <cell r="BC548">
            <v>0</v>
          </cell>
          <cell r="BD548">
            <v>0</v>
          </cell>
          <cell r="BE548">
            <v>0</v>
          </cell>
          <cell r="BF548">
            <v>0</v>
          </cell>
          <cell r="BG548">
            <v>0</v>
          </cell>
          <cell r="BH548">
            <v>0</v>
          </cell>
          <cell r="BI548">
            <v>0</v>
          </cell>
          <cell r="BJ548">
            <v>0</v>
          </cell>
          <cell r="BK548">
            <v>0</v>
          </cell>
          <cell r="BL548">
            <v>0</v>
          </cell>
          <cell r="BM548">
            <v>0</v>
          </cell>
          <cell r="BN548">
            <v>0</v>
          </cell>
          <cell r="BO548">
            <v>0</v>
          </cell>
          <cell r="BP548">
            <v>0</v>
          </cell>
          <cell r="BQ548">
            <v>0</v>
          </cell>
          <cell r="BR548">
            <v>0</v>
          </cell>
          <cell r="BS548">
            <v>0</v>
          </cell>
          <cell r="BT548">
            <v>0</v>
          </cell>
          <cell r="BU548">
            <v>3</v>
          </cell>
        </row>
        <row r="549">
          <cell r="F549">
            <v>9.0399999999999991</v>
          </cell>
          <cell r="H549">
            <v>0</v>
          </cell>
          <cell r="I549">
            <v>9.0399999999999991</v>
          </cell>
          <cell r="K549">
            <v>0</v>
          </cell>
          <cell r="L549">
            <v>0</v>
          </cell>
          <cell r="U549" t="str">
            <v>During the past 12 months, how many types of crops have you cultivated?</v>
          </cell>
          <cell r="V549" t="str">
            <v/>
          </cell>
          <cell r="W549" t="str">
            <v>Crops</v>
          </cell>
          <cell r="X549">
            <v>0</v>
          </cell>
          <cell r="Y549">
            <v>0</v>
          </cell>
          <cell r="Z549">
            <v>0</v>
          </cell>
          <cell r="AA549">
            <v>0</v>
          </cell>
          <cell r="AB549">
            <v>0</v>
          </cell>
          <cell r="AC549">
            <v>0</v>
          </cell>
          <cell r="AD549">
            <v>0</v>
          </cell>
          <cell r="AE549">
            <v>0</v>
          </cell>
          <cell r="AF549">
            <v>0</v>
          </cell>
          <cell r="AG549">
            <v>0</v>
          </cell>
          <cell r="AH549">
            <v>0</v>
          </cell>
          <cell r="AI549">
            <v>0</v>
          </cell>
          <cell r="AJ549">
            <v>0</v>
          </cell>
          <cell r="AK549">
            <v>0</v>
          </cell>
          <cell r="AL549">
            <v>0</v>
          </cell>
          <cell r="AM549">
            <v>0</v>
          </cell>
          <cell r="AN549">
            <v>0</v>
          </cell>
          <cell r="AO549">
            <v>0</v>
          </cell>
          <cell r="AP549">
            <v>0</v>
          </cell>
          <cell r="AQ549">
            <v>0</v>
          </cell>
          <cell r="AR549">
            <v>0</v>
          </cell>
          <cell r="AS549">
            <v>0</v>
          </cell>
          <cell r="AT549">
            <v>0</v>
          </cell>
          <cell r="AU549">
            <v>0</v>
          </cell>
          <cell r="AV549">
            <v>0</v>
          </cell>
          <cell r="AW549">
            <v>0</v>
          </cell>
          <cell r="AX549">
            <v>0</v>
          </cell>
          <cell r="AY549">
            <v>0</v>
          </cell>
          <cell r="AZ549">
            <v>0</v>
          </cell>
          <cell r="BA549">
            <v>0</v>
          </cell>
          <cell r="BB549">
            <v>0</v>
          </cell>
          <cell r="BC549">
            <v>0</v>
          </cell>
          <cell r="BD549">
            <v>0</v>
          </cell>
          <cell r="BE549">
            <v>0</v>
          </cell>
          <cell r="BF549">
            <v>0</v>
          </cell>
          <cell r="BG549">
            <v>0</v>
          </cell>
          <cell r="BH549">
            <v>0</v>
          </cell>
          <cell r="BI549">
            <v>0</v>
          </cell>
          <cell r="BJ549">
            <v>0</v>
          </cell>
          <cell r="BK549">
            <v>0</v>
          </cell>
          <cell r="BL549">
            <v>0</v>
          </cell>
          <cell r="BM549">
            <v>0</v>
          </cell>
          <cell r="BN549">
            <v>0</v>
          </cell>
          <cell r="BO549">
            <v>0</v>
          </cell>
          <cell r="BP549">
            <v>0</v>
          </cell>
          <cell r="BQ549">
            <v>0</v>
          </cell>
          <cell r="BR549">
            <v>0</v>
          </cell>
          <cell r="BS549">
            <v>0</v>
          </cell>
          <cell r="BT549">
            <v>0</v>
          </cell>
          <cell r="BU549">
            <v>1</v>
          </cell>
        </row>
        <row r="550">
          <cell r="F550">
            <v>9.06</v>
          </cell>
          <cell r="H550">
            <v>0</v>
          </cell>
          <cell r="I550">
            <v>9.06</v>
          </cell>
          <cell r="K550">
            <v>0</v>
          </cell>
          <cell r="L550">
            <v>0</v>
          </cell>
          <cell r="U550" t="str">
            <v>During the past 12 months, in which seasons did you harvest {name of crop}?</v>
          </cell>
          <cell r="V550" t="str">
            <v>[MARK ALL MENTIONED]</v>
          </cell>
          <cell r="W550" t="str">
            <v>Summer 2009</v>
          </cell>
          <cell r="X550" t="str">
            <v>Spring 2009</v>
          </cell>
          <cell r="Y550" t="str">
            <v>Winter 2008-09</v>
          </cell>
          <cell r="Z550" t="str">
            <v>Fall 2008</v>
          </cell>
          <cell r="AA550" t="str">
            <v>Summer 2008</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cell r="AS550">
            <v>0</v>
          </cell>
          <cell r="AT550">
            <v>0</v>
          </cell>
          <cell r="AU550">
            <v>0</v>
          </cell>
          <cell r="AV550">
            <v>0</v>
          </cell>
          <cell r="AW550">
            <v>0</v>
          </cell>
          <cell r="AX550">
            <v>0</v>
          </cell>
          <cell r="AY550">
            <v>0</v>
          </cell>
          <cell r="AZ550">
            <v>0</v>
          </cell>
          <cell r="BA550">
            <v>0</v>
          </cell>
          <cell r="BB550">
            <v>0</v>
          </cell>
          <cell r="BC550">
            <v>0</v>
          </cell>
          <cell r="BD550">
            <v>0</v>
          </cell>
          <cell r="BE550">
            <v>0</v>
          </cell>
          <cell r="BF550">
            <v>0</v>
          </cell>
          <cell r="BG550">
            <v>0</v>
          </cell>
          <cell r="BH550">
            <v>0</v>
          </cell>
          <cell r="BI550">
            <v>0</v>
          </cell>
          <cell r="BJ550">
            <v>0</v>
          </cell>
          <cell r="BK550">
            <v>0</v>
          </cell>
          <cell r="BL550">
            <v>0</v>
          </cell>
          <cell r="BM550">
            <v>0</v>
          </cell>
          <cell r="BN550">
            <v>0</v>
          </cell>
          <cell r="BO550">
            <v>0</v>
          </cell>
          <cell r="BP550">
            <v>0</v>
          </cell>
          <cell r="BQ550">
            <v>0</v>
          </cell>
          <cell r="BR550">
            <v>0</v>
          </cell>
          <cell r="BS550">
            <v>0</v>
          </cell>
          <cell r="BT550">
            <v>0</v>
          </cell>
          <cell r="BU550">
            <v>5</v>
          </cell>
        </row>
        <row r="551">
          <cell r="F551">
            <v>9.0999999999999979</v>
          </cell>
          <cell r="H551">
            <v>0</v>
          </cell>
          <cell r="I551">
            <v>9.0999999999999979</v>
          </cell>
          <cell r="K551">
            <v>0</v>
          </cell>
          <cell r="L551">
            <v>0</v>
          </cell>
          <cell r="U551" t="str">
            <v>How much of the harvest did you need for food and did not want to sell?</v>
          </cell>
          <cell r="V551" t="str">
            <v/>
          </cell>
          <cell r="W551" t="str">
            <v>Did Not Sell Harvest</v>
          </cell>
          <cell r="X551" t="str">
            <v>Kilograms</v>
          </cell>
          <cell r="Y551">
            <v>0</v>
          </cell>
          <cell r="Z551">
            <v>0</v>
          </cell>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P551">
            <v>0</v>
          </cell>
          <cell r="AQ551">
            <v>0</v>
          </cell>
          <cell r="AR551">
            <v>0</v>
          </cell>
          <cell r="AS551">
            <v>0</v>
          </cell>
          <cell r="AT551">
            <v>0</v>
          </cell>
          <cell r="AU551">
            <v>0</v>
          </cell>
          <cell r="AV551">
            <v>0</v>
          </cell>
          <cell r="AW551">
            <v>0</v>
          </cell>
          <cell r="AX551">
            <v>0</v>
          </cell>
          <cell r="AY551">
            <v>0</v>
          </cell>
          <cell r="AZ551">
            <v>0</v>
          </cell>
          <cell r="BA551">
            <v>0</v>
          </cell>
          <cell r="BB551">
            <v>0</v>
          </cell>
          <cell r="BC551">
            <v>0</v>
          </cell>
          <cell r="BD551">
            <v>0</v>
          </cell>
          <cell r="BE551">
            <v>0</v>
          </cell>
          <cell r="BF551">
            <v>0</v>
          </cell>
          <cell r="BG551">
            <v>0</v>
          </cell>
          <cell r="BH551">
            <v>0</v>
          </cell>
          <cell r="BI551">
            <v>0</v>
          </cell>
          <cell r="BJ551">
            <v>0</v>
          </cell>
          <cell r="BK551">
            <v>0</v>
          </cell>
          <cell r="BL551">
            <v>0</v>
          </cell>
          <cell r="BM551">
            <v>0</v>
          </cell>
          <cell r="BN551">
            <v>0</v>
          </cell>
          <cell r="BO551">
            <v>0</v>
          </cell>
          <cell r="BP551">
            <v>0</v>
          </cell>
          <cell r="BQ551">
            <v>0</v>
          </cell>
          <cell r="BR551">
            <v>0</v>
          </cell>
          <cell r="BS551">
            <v>0</v>
          </cell>
          <cell r="BT551">
            <v>0</v>
          </cell>
          <cell r="BU551">
            <v>2</v>
          </cell>
        </row>
        <row r="552">
          <cell r="F552">
            <v>9.11</v>
          </cell>
          <cell r="H552">
            <v>0</v>
          </cell>
          <cell r="I552">
            <v>9.11</v>
          </cell>
          <cell r="K552">
            <v>0</v>
          </cell>
          <cell r="L552">
            <v>0</v>
          </cell>
          <cell r="U552" t="str">
            <v>Following the most recent harvest, how much money would you estimate you earned from selling this crop?</v>
          </cell>
          <cell r="V552" t="str">
            <v>[IF IN KIND, ESTIMATE VALUE AND MARK "ESTIMATED BY ENUMERATOR"]</v>
          </cell>
          <cell r="W552" t="str">
            <v>Estimated by Enumerator</v>
          </cell>
          <cell r="X552" t="str">
            <v>Afghani</v>
          </cell>
          <cell r="Y552">
            <v>0</v>
          </cell>
          <cell r="Z552">
            <v>0</v>
          </cell>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P552">
            <v>0</v>
          </cell>
          <cell r="AQ552">
            <v>0</v>
          </cell>
          <cell r="AR552">
            <v>0</v>
          </cell>
          <cell r="AS552">
            <v>0</v>
          </cell>
          <cell r="AT552">
            <v>0</v>
          </cell>
          <cell r="AU552">
            <v>0</v>
          </cell>
          <cell r="AV552">
            <v>0</v>
          </cell>
          <cell r="AW552">
            <v>0</v>
          </cell>
          <cell r="AX552">
            <v>0</v>
          </cell>
          <cell r="AY552">
            <v>0</v>
          </cell>
          <cell r="AZ552">
            <v>0</v>
          </cell>
          <cell r="BA552">
            <v>0</v>
          </cell>
          <cell r="BB552">
            <v>0</v>
          </cell>
          <cell r="BC552">
            <v>0</v>
          </cell>
          <cell r="BD552">
            <v>0</v>
          </cell>
          <cell r="BE552">
            <v>0</v>
          </cell>
          <cell r="BF552">
            <v>0</v>
          </cell>
          <cell r="BG552">
            <v>0</v>
          </cell>
          <cell r="BH552">
            <v>0</v>
          </cell>
          <cell r="BI552">
            <v>0</v>
          </cell>
          <cell r="BJ552">
            <v>0</v>
          </cell>
          <cell r="BK552">
            <v>0</v>
          </cell>
          <cell r="BL552">
            <v>0</v>
          </cell>
          <cell r="BM552">
            <v>0</v>
          </cell>
          <cell r="BN552">
            <v>0</v>
          </cell>
          <cell r="BO552">
            <v>0</v>
          </cell>
          <cell r="BP552">
            <v>0</v>
          </cell>
          <cell r="BQ552">
            <v>0</v>
          </cell>
          <cell r="BR552">
            <v>0</v>
          </cell>
          <cell r="BS552">
            <v>0</v>
          </cell>
          <cell r="BT552">
            <v>0</v>
          </cell>
          <cell r="BU552">
            <v>2</v>
          </cell>
        </row>
        <row r="553">
          <cell r="F553">
            <v>9.14</v>
          </cell>
          <cell r="H553">
            <v>0</v>
          </cell>
          <cell r="I553">
            <v>9.14</v>
          </cell>
          <cell r="K553">
            <v>0</v>
          </cell>
          <cell r="L553">
            <v>0</v>
          </cell>
          <cell r="U553" t="str">
            <v>During the past 12 months, in which seasons did you grow this crop?</v>
          </cell>
          <cell r="V553" t="str">
            <v>[MARK ALL MENTIONED]</v>
          </cell>
          <cell r="W553" t="str">
            <v>Spring 2010 Agricultural Season</v>
          </cell>
          <cell r="X553" t="str">
            <v>Winter 2010-11 Agricultural Season</v>
          </cell>
          <cell r="Y553" t="str">
            <v>Spring 2011 Agricultural Season</v>
          </cell>
          <cell r="Z553" t="str">
            <v>No Crops Cultivated in Spring 2010 Agricultural Season</v>
          </cell>
          <cell r="AA553" t="str">
            <v>No Crops Cultivated in Winter 2010-11 Agricultural Season</v>
          </cell>
          <cell r="AB553" t="str">
            <v>No Crops Cultivated in Spring 2011 Agricultural Season</v>
          </cell>
          <cell r="AC553" t="str">
            <v>Wheat</v>
          </cell>
          <cell r="AD553" t="str">
            <v>Maize / Sorghum</v>
          </cell>
          <cell r="AE553" t="str">
            <v>Corn</v>
          </cell>
          <cell r="AF553" t="str">
            <v>Barley</v>
          </cell>
          <cell r="AG553" t="str">
            <v>Rice</v>
          </cell>
          <cell r="AH553" t="str">
            <v>Hashish</v>
          </cell>
          <cell r="AI553" t="str">
            <v xml:space="preserve">Sesame Seed </v>
          </cell>
          <cell r="AJ553" t="str">
            <v>Alfalfa / Clover / Other fodder</v>
          </cell>
          <cell r="AK553" t="str">
            <v>Millet</v>
          </cell>
          <cell r="AL553" t="str">
            <v>Rapeseeds</v>
          </cell>
          <cell r="AM553" t="str">
            <v>Sugar Cane / Beet</v>
          </cell>
          <cell r="AN553" t="str">
            <v>Cotton</v>
          </cell>
          <cell r="AO553" t="str">
            <v>Cumin</v>
          </cell>
          <cell r="AP553" t="str">
            <v>Potatoes</v>
          </cell>
          <cell r="AQ553" t="str">
            <v>Beans</v>
          </cell>
          <cell r="AR553" t="str">
            <v>Eggplant</v>
          </cell>
          <cell r="AS553" t="str">
            <v>Tomato</v>
          </cell>
          <cell r="AT553" t="str">
            <v>Onions</v>
          </cell>
          <cell r="AU553" t="str">
            <v>Okra</v>
          </cell>
          <cell r="AV553" t="str">
            <v>Other Vege.</v>
          </cell>
          <cell r="AW553" t="str">
            <v>Fruit / Nut Trees</v>
          </cell>
          <cell r="AX553" t="str">
            <v>Grapes</v>
          </cell>
          <cell r="AY553" t="str">
            <v>Melon</v>
          </cell>
          <cell r="AZ553" t="str">
            <v>Other Fruits</v>
          </cell>
          <cell r="BA553" t="str">
            <v>Opium</v>
          </cell>
          <cell r="BB553" t="str">
            <v>Flax</v>
          </cell>
          <cell r="BC553" t="str">
            <v>Saffron</v>
          </cell>
          <cell r="BD553" t="str">
            <v>Other</v>
          </cell>
          <cell r="BE553" t="str">
            <v>Crop Codes</v>
          </cell>
          <cell r="BF553">
            <v>0</v>
          </cell>
          <cell r="BG553">
            <v>0</v>
          </cell>
          <cell r="BH553">
            <v>0</v>
          </cell>
          <cell r="BI553">
            <v>0</v>
          </cell>
          <cell r="BJ553">
            <v>0</v>
          </cell>
          <cell r="BK553">
            <v>0</v>
          </cell>
          <cell r="BL553">
            <v>0</v>
          </cell>
          <cell r="BM553">
            <v>0</v>
          </cell>
          <cell r="BN553">
            <v>0</v>
          </cell>
          <cell r="BO553">
            <v>0</v>
          </cell>
          <cell r="BP553">
            <v>0</v>
          </cell>
          <cell r="BQ553">
            <v>0</v>
          </cell>
          <cell r="BR553">
            <v>0</v>
          </cell>
          <cell r="BS553">
            <v>0</v>
          </cell>
          <cell r="BT553">
            <v>0</v>
          </cell>
          <cell r="BU553">
            <v>35</v>
          </cell>
        </row>
        <row r="554">
          <cell r="F554">
            <v>9.15</v>
          </cell>
          <cell r="H554">
            <v>0</v>
          </cell>
          <cell r="I554">
            <v>9.15</v>
          </cell>
          <cell r="K554">
            <v>0</v>
          </cell>
          <cell r="L554">
            <v>0</v>
          </cell>
          <cell r="U554" t="str">
            <v>How many jireebs of land were devoted to this crop during the most recent cultivation season?</v>
          </cell>
          <cell r="V554" t="str">
            <v/>
          </cell>
          <cell r="W554" t="str">
            <v>Jireebs</v>
          </cell>
          <cell r="X554">
            <v>0</v>
          </cell>
          <cell r="Y554">
            <v>0</v>
          </cell>
          <cell r="Z554">
            <v>0</v>
          </cell>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P554">
            <v>0</v>
          </cell>
          <cell r="AQ554">
            <v>0</v>
          </cell>
          <cell r="AR554">
            <v>0</v>
          </cell>
          <cell r="AS554">
            <v>0</v>
          </cell>
          <cell r="AT554">
            <v>0</v>
          </cell>
          <cell r="AU554">
            <v>0</v>
          </cell>
          <cell r="AV554">
            <v>0</v>
          </cell>
          <cell r="AW554">
            <v>0</v>
          </cell>
          <cell r="AX554">
            <v>0</v>
          </cell>
          <cell r="AY554">
            <v>0</v>
          </cell>
          <cell r="AZ554">
            <v>0</v>
          </cell>
          <cell r="BA554">
            <v>0</v>
          </cell>
          <cell r="BB554">
            <v>0</v>
          </cell>
          <cell r="BC554">
            <v>0</v>
          </cell>
          <cell r="BD554">
            <v>0</v>
          </cell>
          <cell r="BE554">
            <v>0</v>
          </cell>
          <cell r="BF554">
            <v>0</v>
          </cell>
          <cell r="BG554">
            <v>0</v>
          </cell>
          <cell r="BH554">
            <v>0</v>
          </cell>
          <cell r="BI554">
            <v>0</v>
          </cell>
          <cell r="BJ554">
            <v>0</v>
          </cell>
          <cell r="BK554">
            <v>0</v>
          </cell>
          <cell r="BL554">
            <v>0</v>
          </cell>
          <cell r="BM554">
            <v>0</v>
          </cell>
          <cell r="BN554">
            <v>0</v>
          </cell>
          <cell r="BO554">
            <v>0</v>
          </cell>
          <cell r="BP554">
            <v>0</v>
          </cell>
          <cell r="BQ554">
            <v>0</v>
          </cell>
          <cell r="BR554">
            <v>0</v>
          </cell>
          <cell r="BS554">
            <v>0</v>
          </cell>
          <cell r="BT554">
            <v>0</v>
          </cell>
          <cell r="BU554">
            <v>1</v>
          </cell>
        </row>
        <row r="555">
          <cell r="F555">
            <v>9.16</v>
          </cell>
          <cell r="H555">
            <v>0</v>
          </cell>
          <cell r="I555">
            <v>9.16</v>
          </cell>
          <cell r="K555">
            <v>0</v>
          </cell>
          <cell r="L555">
            <v>0</v>
          </cell>
          <cell r="U555" t="str">
            <v>What was the size of the harvest of this crop in the most recent cultivation season?</v>
          </cell>
          <cell r="V555" t="str">
            <v/>
          </cell>
          <cell r="W555" t="str">
            <v>Not Harvested Yet</v>
          </cell>
          <cell r="X555" t="str">
            <v>Kilograms</v>
          </cell>
          <cell r="Y555">
            <v>0</v>
          </cell>
          <cell r="Z555">
            <v>0</v>
          </cell>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P555">
            <v>0</v>
          </cell>
          <cell r="AQ555">
            <v>0</v>
          </cell>
          <cell r="AR555">
            <v>0</v>
          </cell>
          <cell r="AS555">
            <v>0</v>
          </cell>
          <cell r="AT555">
            <v>0</v>
          </cell>
          <cell r="AU555">
            <v>0</v>
          </cell>
          <cell r="AV555">
            <v>0</v>
          </cell>
          <cell r="AW555">
            <v>0</v>
          </cell>
          <cell r="AX555">
            <v>0</v>
          </cell>
          <cell r="AY555">
            <v>0</v>
          </cell>
          <cell r="AZ555">
            <v>0</v>
          </cell>
          <cell r="BA555">
            <v>0</v>
          </cell>
          <cell r="BB555">
            <v>0</v>
          </cell>
          <cell r="BC555">
            <v>0</v>
          </cell>
          <cell r="BD555">
            <v>0</v>
          </cell>
          <cell r="BE555">
            <v>0</v>
          </cell>
          <cell r="BF555">
            <v>0</v>
          </cell>
          <cell r="BG555">
            <v>0</v>
          </cell>
          <cell r="BH555">
            <v>0</v>
          </cell>
          <cell r="BI555">
            <v>0</v>
          </cell>
          <cell r="BJ555">
            <v>0</v>
          </cell>
          <cell r="BK555">
            <v>0</v>
          </cell>
          <cell r="BL555">
            <v>0</v>
          </cell>
          <cell r="BM555">
            <v>0</v>
          </cell>
          <cell r="BN555">
            <v>0</v>
          </cell>
          <cell r="BO555">
            <v>0</v>
          </cell>
          <cell r="BP555">
            <v>0</v>
          </cell>
          <cell r="BQ555">
            <v>0</v>
          </cell>
          <cell r="BR555">
            <v>0</v>
          </cell>
          <cell r="BS555">
            <v>0</v>
          </cell>
          <cell r="BT555">
            <v>0</v>
          </cell>
          <cell r="BU555">
            <v>2</v>
          </cell>
        </row>
        <row r="556">
          <cell r="F556">
            <v>9.17</v>
          </cell>
          <cell r="H556">
            <v>0</v>
          </cell>
          <cell r="I556">
            <v>9.17</v>
          </cell>
          <cell r="K556">
            <v>0</v>
          </cell>
          <cell r="L556" t="e">
            <v>#REF!</v>
          </cell>
          <cell r="U556" t="str">
            <v>What was the size of the harvest that was sold?</v>
          </cell>
          <cell r="V556" t="str">
            <v/>
          </cell>
          <cell r="W556" t="str">
            <v>Did Not Sell Harvest</v>
          </cell>
          <cell r="X556" t="str">
            <v>Kilograms</v>
          </cell>
          <cell r="Y556">
            <v>0</v>
          </cell>
          <cell r="Z556">
            <v>0</v>
          </cell>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cell r="AS556">
            <v>0</v>
          </cell>
          <cell r="AT556">
            <v>0</v>
          </cell>
          <cell r="AU556">
            <v>0</v>
          </cell>
          <cell r="AV556">
            <v>0</v>
          </cell>
          <cell r="AW556">
            <v>0</v>
          </cell>
          <cell r="AX556">
            <v>0</v>
          </cell>
          <cell r="AY556">
            <v>0</v>
          </cell>
          <cell r="AZ556">
            <v>0</v>
          </cell>
          <cell r="BA556">
            <v>0</v>
          </cell>
          <cell r="BB556">
            <v>0</v>
          </cell>
          <cell r="BC556">
            <v>0</v>
          </cell>
          <cell r="BD556">
            <v>0</v>
          </cell>
          <cell r="BE556">
            <v>0</v>
          </cell>
          <cell r="BF556">
            <v>0</v>
          </cell>
          <cell r="BG556">
            <v>0</v>
          </cell>
          <cell r="BH556">
            <v>0</v>
          </cell>
          <cell r="BI556">
            <v>0</v>
          </cell>
          <cell r="BJ556">
            <v>0</v>
          </cell>
          <cell r="BK556">
            <v>0</v>
          </cell>
          <cell r="BL556">
            <v>0</v>
          </cell>
          <cell r="BM556">
            <v>0</v>
          </cell>
          <cell r="BN556">
            <v>0</v>
          </cell>
          <cell r="BO556">
            <v>0</v>
          </cell>
          <cell r="BP556">
            <v>0</v>
          </cell>
          <cell r="BQ556">
            <v>0</v>
          </cell>
          <cell r="BR556">
            <v>0</v>
          </cell>
          <cell r="BS556">
            <v>0</v>
          </cell>
          <cell r="BT556">
            <v>0</v>
          </cell>
          <cell r="BU556">
            <v>2</v>
          </cell>
        </row>
        <row r="557">
          <cell r="F557">
            <v>9.1799999999999962</v>
          </cell>
          <cell r="H557">
            <v>0</v>
          </cell>
          <cell r="I557">
            <v>9.1799999999999962</v>
          </cell>
          <cell r="K557">
            <v>0</v>
          </cell>
          <cell r="L557">
            <v>0</v>
          </cell>
          <cell r="U557" t="str">
            <v>How much of the harvest did you need for food and did not want to sell?</v>
          </cell>
          <cell r="V557" t="str">
            <v/>
          </cell>
          <cell r="W557" t="str">
            <v>Did Not Sell Harvest</v>
          </cell>
          <cell r="X557" t="str">
            <v>Kilograms</v>
          </cell>
          <cell r="Y557">
            <v>0</v>
          </cell>
          <cell r="Z557">
            <v>0</v>
          </cell>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cell r="AS557">
            <v>0</v>
          </cell>
          <cell r="AT557">
            <v>0</v>
          </cell>
          <cell r="AU557">
            <v>0</v>
          </cell>
          <cell r="AV557">
            <v>0</v>
          </cell>
          <cell r="AW557">
            <v>0</v>
          </cell>
          <cell r="AX557">
            <v>0</v>
          </cell>
          <cell r="AY557">
            <v>0</v>
          </cell>
          <cell r="AZ557">
            <v>0</v>
          </cell>
          <cell r="BA557">
            <v>0</v>
          </cell>
          <cell r="BB557">
            <v>0</v>
          </cell>
          <cell r="BC557">
            <v>0</v>
          </cell>
          <cell r="BD557">
            <v>0</v>
          </cell>
          <cell r="BE557">
            <v>0</v>
          </cell>
          <cell r="BF557">
            <v>0</v>
          </cell>
          <cell r="BG557">
            <v>0</v>
          </cell>
          <cell r="BH557">
            <v>0</v>
          </cell>
          <cell r="BI557">
            <v>0</v>
          </cell>
          <cell r="BJ557">
            <v>0</v>
          </cell>
          <cell r="BK557">
            <v>0</v>
          </cell>
          <cell r="BL557">
            <v>0</v>
          </cell>
          <cell r="BM557">
            <v>0</v>
          </cell>
          <cell r="BN557">
            <v>0</v>
          </cell>
          <cell r="BO557">
            <v>0</v>
          </cell>
          <cell r="BP557">
            <v>0</v>
          </cell>
          <cell r="BQ557">
            <v>0</v>
          </cell>
          <cell r="BR557">
            <v>0</v>
          </cell>
          <cell r="BS557">
            <v>0</v>
          </cell>
          <cell r="BT557">
            <v>0</v>
          </cell>
          <cell r="BU557">
            <v>2</v>
          </cell>
        </row>
        <row r="558">
          <cell r="F558">
            <v>9.19</v>
          </cell>
          <cell r="H558">
            <v>0</v>
          </cell>
          <cell r="I558">
            <v>9.19</v>
          </cell>
          <cell r="K558">
            <v>0</v>
          </cell>
          <cell r="L558">
            <v>0</v>
          </cell>
          <cell r="U558" t="str">
            <v>Following the most recent harvest, how much money would you estimate you earned from selling this crop?</v>
          </cell>
          <cell r="V558" t="str">
            <v>[IF IN KIND, ESTIMATE VALUE AND MARK "ESTIMATED BY ENUMERATOR"]</v>
          </cell>
          <cell r="W558" t="str">
            <v>Estimated by Enumerator</v>
          </cell>
          <cell r="X558" t="str">
            <v>Afghani</v>
          </cell>
          <cell r="Y558">
            <v>0</v>
          </cell>
          <cell r="Z558">
            <v>0</v>
          </cell>
          <cell r="AA558">
            <v>0</v>
          </cell>
          <cell r="AB558">
            <v>0</v>
          </cell>
          <cell r="AC558">
            <v>0</v>
          </cell>
          <cell r="AD558">
            <v>0</v>
          </cell>
          <cell r="AE558">
            <v>0</v>
          </cell>
          <cell r="AF558">
            <v>0</v>
          </cell>
          <cell r="AG558">
            <v>0</v>
          </cell>
          <cell r="AH558">
            <v>0</v>
          </cell>
          <cell r="AI558">
            <v>0</v>
          </cell>
          <cell r="AJ558">
            <v>0</v>
          </cell>
          <cell r="AK558">
            <v>0</v>
          </cell>
          <cell r="AL558">
            <v>0</v>
          </cell>
          <cell r="AM558">
            <v>0</v>
          </cell>
          <cell r="AN558">
            <v>0</v>
          </cell>
          <cell r="AO558">
            <v>0</v>
          </cell>
          <cell r="AP558">
            <v>0</v>
          </cell>
          <cell r="AQ558">
            <v>0</v>
          </cell>
          <cell r="AR558">
            <v>0</v>
          </cell>
          <cell r="AS558">
            <v>0</v>
          </cell>
          <cell r="AT558">
            <v>0</v>
          </cell>
          <cell r="AU558">
            <v>0</v>
          </cell>
          <cell r="AV558">
            <v>0</v>
          </cell>
          <cell r="AW558">
            <v>0</v>
          </cell>
          <cell r="AX558">
            <v>0</v>
          </cell>
          <cell r="AY558">
            <v>0</v>
          </cell>
          <cell r="AZ558">
            <v>0</v>
          </cell>
          <cell r="BA558">
            <v>0</v>
          </cell>
          <cell r="BB558">
            <v>0</v>
          </cell>
          <cell r="BC558">
            <v>0</v>
          </cell>
          <cell r="BD558">
            <v>0</v>
          </cell>
          <cell r="BE558">
            <v>0</v>
          </cell>
          <cell r="BF558">
            <v>0</v>
          </cell>
          <cell r="BG558">
            <v>0</v>
          </cell>
          <cell r="BH558">
            <v>0</v>
          </cell>
          <cell r="BI558">
            <v>0</v>
          </cell>
          <cell r="BJ558">
            <v>0</v>
          </cell>
          <cell r="BK558">
            <v>0</v>
          </cell>
          <cell r="BL558">
            <v>0</v>
          </cell>
          <cell r="BM558">
            <v>0</v>
          </cell>
          <cell r="BN558">
            <v>0</v>
          </cell>
          <cell r="BO558">
            <v>0</v>
          </cell>
          <cell r="BP558">
            <v>0</v>
          </cell>
          <cell r="BQ558">
            <v>0</v>
          </cell>
          <cell r="BR558">
            <v>0</v>
          </cell>
          <cell r="BS558">
            <v>0</v>
          </cell>
          <cell r="BT558">
            <v>0</v>
          </cell>
          <cell r="BU558">
            <v>2</v>
          </cell>
        </row>
        <row r="559">
          <cell r="F559">
            <v>9.1999999999999993</v>
          </cell>
          <cell r="H559">
            <v>0</v>
          </cell>
          <cell r="I559">
            <v>9.1999999999999993</v>
          </cell>
          <cell r="K559">
            <v>0</v>
          </cell>
          <cell r="L559">
            <v>0</v>
          </cell>
          <cell r="U559" t="str">
            <v>What was the unit price that you received for this crop?</v>
          </cell>
          <cell r="V559" t="str">
            <v/>
          </cell>
          <cell r="W559" t="str">
            <v>Afghanis per Bushel</v>
          </cell>
          <cell r="X559">
            <v>0</v>
          </cell>
          <cell r="Y559">
            <v>0</v>
          </cell>
          <cell r="Z559">
            <v>0</v>
          </cell>
          <cell r="AA559">
            <v>0</v>
          </cell>
          <cell r="AB559">
            <v>0</v>
          </cell>
          <cell r="AC559">
            <v>0</v>
          </cell>
          <cell r="AD559">
            <v>0</v>
          </cell>
          <cell r="AE559">
            <v>0</v>
          </cell>
          <cell r="AF559">
            <v>0</v>
          </cell>
          <cell r="AG559">
            <v>0</v>
          </cell>
          <cell r="AH559">
            <v>0</v>
          </cell>
          <cell r="AI559">
            <v>0</v>
          </cell>
          <cell r="AJ559">
            <v>0</v>
          </cell>
          <cell r="AK559">
            <v>0</v>
          </cell>
          <cell r="AL559">
            <v>0</v>
          </cell>
          <cell r="AM559">
            <v>0</v>
          </cell>
          <cell r="AN559">
            <v>0</v>
          </cell>
          <cell r="AO559">
            <v>0</v>
          </cell>
          <cell r="AP559">
            <v>0</v>
          </cell>
          <cell r="AQ559">
            <v>0</v>
          </cell>
          <cell r="AR559">
            <v>0</v>
          </cell>
          <cell r="AS559">
            <v>0</v>
          </cell>
          <cell r="AT559">
            <v>0</v>
          </cell>
          <cell r="AU559">
            <v>0</v>
          </cell>
          <cell r="AV559">
            <v>0</v>
          </cell>
          <cell r="AW559">
            <v>0</v>
          </cell>
          <cell r="AX559">
            <v>0</v>
          </cell>
          <cell r="AY559">
            <v>0</v>
          </cell>
          <cell r="AZ559">
            <v>0</v>
          </cell>
          <cell r="BA559">
            <v>0</v>
          </cell>
          <cell r="BB559">
            <v>0</v>
          </cell>
          <cell r="BC559">
            <v>0</v>
          </cell>
          <cell r="BD559">
            <v>0</v>
          </cell>
          <cell r="BE559">
            <v>0</v>
          </cell>
          <cell r="BF559">
            <v>0</v>
          </cell>
          <cell r="BG559">
            <v>0</v>
          </cell>
          <cell r="BH559">
            <v>0</v>
          </cell>
          <cell r="BI559">
            <v>0</v>
          </cell>
          <cell r="BJ559">
            <v>0</v>
          </cell>
          <cell r="BK559">
            <v>0</v>
          </cell>
          <cell r="BL559">
            <v>0</v>
          </cell>
          <cell r="BM559">
            <v>0</v>
          </cell>
          <cell r="BN559">
            <v>0</v>
          </cell>
          <cell r="BO559">
            <v>0</v>
          </cell>
          <cell r="BP559">
            <v>0</v>
          </cell>
          <cell r="BQ559">
            <v>0</v>
          </cell>
          <cell r="BR559">
            <v>0</v>
          </cell>
          <cell r="BS559">
            <v>0</v>
          </cell>
          <cell r="BT559">
            <v>0</v>
          </cell>
          <cell r="BU559">
            <v>1</v>
          </cell>
        </row>
        <row r="560">
          <cell r="F560">
            <v>9.2199999999999953</v>
          </cell>
          <cell r="H560">
            <v>0</v>
          </cell>
          <cell r="I560">
            <v>9.2199999999999953</v>
          </cell>
          <cell r="K560">
            <v>0</v>
          </cell>
          <cell r="L560">
            <v>0</v>
          </cell>
          <cell r="U560" t="str">
            <v>During the past 12 months, in which seasons did you grow this crop?</v>
          </cell>
          <cell r="V560" t="str">
            <v>[MARK ALL MENTIONED]</v>
          </cell>
          <cell r="W560" t="str">
            <v>Spring 2010 Agricultural Season</v>
          </cell>
          <cell r="X560" t="str">
            <v>Winter 2010-11 Agricultural Season</v>
          </cell>
          <cell r="Y560" t="str">
            <v>Spring 2011 Agricultural Season</v>
          </cell>
          <cell r="Z560" t="str">
            <v>No Crops Cultivated in Spring 2010 Agricultural Season</v>
          </cell>
          <cell r="AA560" t="str">
            <v>No Crops Cultivated in Winter 2010-11 Agricultural Season</v>
          </cell>
          <cell r="AB560" t="str">
            <v>No Crops Cultivated in Spring 2011 Agricultural Season</v>
          </cell>
          <cell r="AC560" t="str">
            <v>Wheat</v>
          </cell>
          <cell r="AD560" t="str">
            <v>Maize / Sorghum</v>
          </cell>
          <cell r="AE560" t="str">
            <v>Corn</v>
          </cell>
          <cell r="AF560" t="str">
            <v>Barley</v>
          </cell>
          <cell r="AG560" t="str">
            <v>Rice</v>
          </cell>
          <cell r="AH560" t="str">
            <v>Hashish</v>
          </cell>
          <cell r="AI560" t="str">
            <v xml:space="preserve">Sesame Seed </v>
          </cell>
          <cell r="AJ560" t="str">
            <v>Alfalfa / Clover / Other fodder</v>
          </cell>
          <cell r="AK560" t="str">
            <v>Millet</v>
          </cell>
          <cell r="AL560" t="str">
            <v>Rapeseeds</v>
          </cell>
          <cell r="AM560" t="str">
            <v>Sugar Cane / Beet</v>
          </cell>
          <cell r="AN560" t="str">
            <v>Cotton</v>
          </cell>
          <cell r="AO560" t="str">
            <v>Cumin</v>
          </cell>
          <cell r="AP560" t="str">
            <v>Potatoes</v>
          </cell>
          <cell r="AQ560" t="str">
            <v>Beans</v>
          </cell>
          <cell r="AR560" t="str">
            <v>Eggplant</v>
          </cell>
          <cell r="AS560" t="str">
            <v>Tomato</v>
          </cell>
          <cell r="AT560" t="str">
            <v>Onions</v>
          </cell>
          <cell r="AU560" t="str">
            <v>Okra</v>
          </cell>
          <cell r="AV560" t="str">
            <v>Other Vege.</v>
          </cell>
          <cell r="AW560" t="str">
            <v>Fruit / Nut Trees</v>
          </cell>
          <cell r="AX560" t="str">
            <v>Grapes</v>
          </cell>
          <cell r="AY560" t="str">
            <v>Melon</v>
          </cell>
          <cell r="AZ560" t="str">
            <v>Other Fruits</v>
          </cell>
          <cell r="BA560" t="str">
            <v>Opium</v>
          </cell>
          <cell r="BB560" t="str">
            <v>Flax</v>
          </cell>
          <cell r="BC560" t="str">
            <v>Saffron</v>
          </cell>
          <cell r="BD560" t="str">
            <v>Other</v>
          </cell>
          <cell r="BE560" t="str">
            <v>Crop Codes</v>
          </cell>
          <cell r="BF560">
            <v>0</v>
          </cell>
          <cell r="BG560">
            <v>0</v>
          </cell>
          <cell r="BH560">
            <v>0</v>
          </cell>
          <cell r="BI560">
            <v>0</v>
          </cell>
          <cell r="BJ560">
            <v>0</v>
          </cell>
          <cell r="BK560">
            <v>0</v>
          </cell>
          <cell r="BL560">
            <v>0</v>
          </cell>
          <cell r="BM560">
            <v>0</v>
          </cell>
          <cell r="BN560">
            <v>0</v>
          </cell>
          <cell r="BO560">
            <v>0</v>
          </cell>
          <cell r="BP560">
            <v>0</v>
          </cell>
          <cell r="BQ560">
            <v>0</v>
          </cell>
          <cell r="BR560">
            <v>0</v>
          </cell>
          <cell r="BS560">
            <v>0</v>
          </cell>
          <cell r="BT560">
            <v>0</v>
          </cell>
          <cell r="BU560">
            <v>35</v>
          </cell>
        </row>
        <row r="561">
          <cell r="F561">
            <v>9.2299999999999951</v>
          </cell>
          <cell r="H561">
            <v>0</v>
          </cell>
          <cell r="I561">
            <v>9.2299999999999951</v>
          </cell>
          <cell r="K561">
            <v>0</v>
          </cell>
          <cell r="L561">
            <v>0</v>
          </cell>
          <cell r="U561" t="str">
            <v>How many jireebs of land were devoted to this crop during the most recent cultivation season?</v>
          </cell>
          <cell r="V561" t="str">
            <v/>
          </cell>
          <cell r="W561" t="str">
            <v>Jireebs</v>
          </cell>
          <cell r="X561">
            <v>0</v>
          </cell>
          <cell r="Y561">
            <v>0</v>
          </cell>
          <cell r="Z561">
            <v>0</v>
          </cell>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cell r="AS561">
            <v>0</v>
          </cell>
          <cell r="AT561">
            <v>0</v>
          </cell>
          <cell r="AU561">
            <v>0</v>
          </cell>
          <cell r="AV561">
            <v>0</v>
          </cell>
          <cell r="AW561">
            <v>0</v>
          </cell>
          <cell r="AX561">
            <v>0</v>
          </cell>
          <cell r="AY561">
            <v>0</v>
          </cell>
          <cell r="AZ561">
            <v>0</v>
          </cell>
          <cell r="BA561">
            <v>0</v>
          </cell>
          <cell r="BB561">
            <v>0</v>
          </cell>
          <cell r="BC561">
            <v>0</v>
          </cell>
          <cell r="BD561">
            <v>0</v>
          </cell>
          <cell r="BE561">
            <v>0</v>
          </cell>
          <cell r="BF561">
            <v>0</v>
          </cell>
          <cell r="BG561">
            <v>0</v>
          </cell>
          <cell r="BH561">
            <v>0</v>
          </cell>
          <cell r="BI561">
            <v>0</v>
          </cell>
          <cell r="BJ561">
            <v>0</v>
          </cell>
          <cell r="BK561">
            <v>0</v>
          </cell>
          <cell r="BL561">
            <v>0</v>
          </cell>
          <cell r="BM561">
            <v>0</v>
          </cell>
          <cell r="BN561">
            <v>0</v>
          </cell>
          <cell r="BO561">
            <v>0</v>
          </cell>
          <cell r="BP561">
            <v>0</v>
          </cell>
          <cell r="BQ561">
            <v>0</v>
          </cell>
          <cell r="BR561">
            <v>0</v>
          </cell>
          <cell r="BS561">
            <v>0</v>
          </cell>
          <cell r="BT561">
            <v>0</v>
          </cell>
          <cell r="BU561">
            <v>1</v>
          </cell>
        </row>
        <row r="562">
          <cell r="F562">
            <v>9.2399999999999949</v>
          </cell>
          <cell r="H562">
            <v>0</v>
          </cell>
          <cell r="I562">
            <v>9.2399999999999949</v>
          </cell>
          <cell r="K562">
            <v>0</v>
          </cell>
          <cell r="L562">
            <v>0</v>
          </cell>
          <cell r="U562" t="str">
            <v>What was the size of the harvest of this crop in the most recent cultivation season?</v>
          </cell>
          <cell r="V562" t="str">
            <v/>
          </cell>
          <cell r="W562" t="str">
            <v>Not Harvested Yet</v>
          </cell>
          <cell r="X562" t="str">
            <v>Kilograms</v>
          </cell>
          <cell r="Y562">
            <v>0</v>
          </cell>
          <cell r="Z562">
            <v>0</v>
          </cell>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P562">
            <v>0</v>
          </cell>
          <cell r="AQ562">
            <v>0</v>
          </cell>
          <cell r="AR562">
            <v>0</v>
          </cell>
          <cell r="AS562">
            <v>0</v>
          </cell>
          <cell r="AT562">
            <v>0</v>
          </cell>
          <cell r="AU562">
            <v>0</v>
          </cell>
          <cell r="AV562">
            <v>0</v>
          </cell>
          <cell r="AW562">
            <v>0</v>
          </cell>
          <cell r="AX562">
            <v>0</v>
          </cell>
          <cell r="AY562">
            <v>0</v>
          </cell>
          <cell r="AZ562">
            <v>0</v>
          </cell>
          <cell r="BA562">
            <v>0</v>
          </cell>
          <cell r="BB562">
            <v>0</v>
          </cell>
          <cell r="BC562">
            <v>0</v>
          </cell>
          <cell r="BD562">
            <v>0</v>
          </cell>
          <cell r="BE562">
            <v>0</v>
          </cell>
          <cell r="BF562">
            <v>0</v>
          </cell>
          <cell r="BG562">
            <v>0</v>
          </cell>
          <cell r="BH562">
            <v>0</v>
          </cell>
          <cell r="BI562">
            <v>0</v>
          </cell>
          <cell r="BJ562">
            <v>0</v>
          </cell>
          <cell r="BK562">
            <v>0</v>
          </cell>
          <cell r="BL562">
            <v>0</v>
          </cell>
          <cell r="BM562">
            <v>0</v>
          </cell>
          <cell r="BN562">
            <v>0</v>
          </cell>
          <cell r="BO562">
            <v>0</v>
          </cell>
          <cell r="BP562">
            <v>0</v>
          </cell>
          <cell r="BQ562">
            <v>0</v>
          </cell>
          <cell r="BR562">
            <v>0</v>
          </cell>
          <cell r="BS562">
            <v>0</v>
          </cell>
          <cell r="BT562">
            <v>0</v>
          </cell>
          <cell r="BU562">
            <v>2</v>
          </cell>
        </row>
        <row r="563">
          <cell r="F563">
            <v>9.2499999999999947</v>
          </cell>
          <cell r="H563">
            <v>0</v>
          </cell>
          <cell r="I563">
            <v>9.2499999999999947</v>
          </cell>
          <cell r="K563">
            <v>0</v>
          </cell>
          <cell r="L563">
            <v>0</v>
          </cell>
          <cell r="U563" t="str">
            <v>What was the size of the harvest that was sold?</v>
          </cell>
          <cell r="V563" t="str">
            <v/>
          </cell>
          <cell r="W563" t="str">
            <v>Did Not Sell Harvest</v>
          </cell>
          <cell r="X563" t="str">
            <v>Kilograms</v>
          </cell>
          <cell r="Y563">
            <v>0</v>
          </cell>
          <cell r="Z563">
            <v>0</v>
          </cell>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cell r="AS563">
            <v>0</v>
          </cell>
          <cell r="AT563">
            <v>0</v>
          </cell>
          <cell r="AU563">
            <v>0</v>
          </cell>
          <cell r="AV563">
            <v>0</v>
          </cell>
          <cell r="AW563">
            <v>0</v>
          </cell>
          <cell r="AX563">
            <v>0</v>
          </cell>
          <cell r="AY563">
            <v>0</v>
          </cell>
          <cell r="AZ563">
            <v>0</v>
          </cell>
          <cell r="BA563">
            <v>0</v>
          </cell>
          <cell r="BB563">
            <v>0</v>
          </cell>
          <cell r="BC563">
            <v>0</v>
          </cell>
          <cell r="BD563">
            <v>0</v>
          </cell>
          <cell r="BE563">
            <v>0</v>
          </cell>
          <cell r="BF563">
            <v>0</v>
          </cell>
          <cell r="BG563">
            <v>0</v>
          </cell>
          <cell r="BH563">
            <v>0</v>
          </cell>
          <cell r="BI563">
            <v>0</v>
          </cell>
          <cell r="BJ563">
            <v>0</v>
          </cell>
          <cell r="BK563">
            <v>0</v>
          </cell>
          <cell r="BL563">
            <v>0</v>
          </cell>
          <cell r="BM563">
            <v>0</v>
          </cell>
          <cell r="BN563">
            <v>0</v>
          </cell>
          <cell r="BO563">
            <v>0</v>
          </cell>
          <cell r="BP563">
            <v>0</v>
          </cell>
          <cell r="BQ563">
            <v>0</v>
          </cell>
          <cell r="BR563">
            <v>0</v>
          </cell>
          <cell r="BS563">
            <v>0</v>
          </cell>
          <cell r="BT563">
            <v>0</v>
          </cell>
          <cell r="BU563">
            <v>2</v>
          </cell>
        </row>
        <row r="564">
          <cell r="F564">
            <v>9.2599999999999945</v>
          </cell>
          <cell r="H564">
            <v>0</v>
          </cell>
          <cell r="I564">
            <v>9.2599999999999945</v>
          </cell>
          <cell r="K564">
            <v>0</v>
          </cell>
          <cell r="L564">
            <v>0</v>
          </cell>
          <cell r="U564" t="str">
            <v>How much of the harvest did you need for food and did not want to sell?</v>
          </cell>
          <cell r="V564" t="str">
            <v/>
          </cell>
          <cell r="W564" t="str">
            <v>Did Not Sell Harvest</v>
          </cell>
          <cell r="X564" t="str">
            <v>Kilograms</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cell r="AS564">
            <v>0</v>
          </cell>
          <cell r="AT564">
            <v>0</v>
          </cell>
          <cell r="AU564">
            <v>0</v>
          </cell>
          <cell r="AV564">
            <v>0</v>
          </cell>
          <cell r="AW564">
            <v>0</v>
          </cell>
          <cell r="AX564">
            <v>0</v>
          </cell>
          <cell r="AY564">
            <v>0</v>
          </cell>
          <cell r="AZ564">
            <v>0</v>
          </cell>
          <cell r="BA564">
            <v>0</v>
          </cell>
          <cell r="BB564">
            <v>0</v>
          </cell>
          <cell r="BC564">
            <v>0</v>
          </cell>
          <cell r="BD564">
            <v>0</v>
          </cell>
          <cell r="BE564">
            <v>0</v>
          </cell>
          <cell r="BF564">
            <v>0</v>
          </cell>
          <cell r="BG564">
            <v>0</v>
          </cell>
          <cell r="BH564">
            <v>0</v>
          </cell>
          <cell r="BI564">
            <v>0</v>
          </cell>
          <cell r="BJ564">
            <v>0</v>
          </cell>
          <cell r="BK564">
            <v>0</v>
          </cell>
          <cell r="BL564">
            <v>0</v>
          </cell>
          <cell r="BM564">
            <v>0</v>
          </cell>
          <cell r="BN564">
            <v>0</v>
          </cell>
          <cell r="BO564">
            <v>0</v>
          </cell>
          <cell r="BP564">
            <v>0</v>
          </cell>
          <cell r="BQ564">
            <v>0</v>
          </cell>
          <cell r="BR564">
            <v>0</v>
          </cell>
          <cell r="BS564">
            <v>0</v>
          </cell>
          <cell r="BT564">
            <v>0</v>
          </cell>
          <cell r="BU564">
            <v>2</v>
          </cell>
        </row>
        <row r="565">
          <cell r="F565">
            <v>9.2699999999999942</v>
          </cell>
          <cell r="H565">
            <v>0</v>
          </cell>
          <cell r="I565">
            <v>9.2699999999999942</v>
          </cell>
          <cell r="K565">
            <v>0</v>
          </cell>
          <cell r="L565">
            <v>0</v>
          </cell>
          <cell r="U565" t="str">
            <v>Following the most recent harvest, how much money would you estimate you earned from selling this crop?</v>
          </cell>
          <cell r="V565" t="str">
            <v/>
          </cell>
          <cell r="W565" t="str">
            <v>Estimated by Enumerator</v>
          </cell>
          <cell r="X565" t="str">
            <v>Afghani</v>
          </cell>
          <cell r="Y565">
            <v>0</v>
          </cell>
          <cell r="Z565">
            <v>0</v>
          </cell>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P565">
            <v>0</v>
          </cell>
          <cell r="AQ565">
            <v>0</v>
          </cell>
          <cell r="AR565">
            <v>0</v>
          </cell>
          <cell r="AS565">
            <v>0</v>
          </cell>
          <cell r="AT565">
            <v>0</v>
          </cell>
          <cell r="AU565">
            <v>0</v>
          </cell>
          <cell r="AV565">
            <v>0</v>
          </cell>
          <cell r="AW565">
            <v>0</v>
          </cell>
          <cell r="AX565">
            <v>0</v>
          </cell>
          <cell r="AY565">
            <v>0</v>
          </cell>
          <cell r="AZ565">
            <v>0</v>
          </cell>
          <cell r="BA565">
            <v>0</v>
          </cell>
          <cell r="BB565">
            <v>0</v>
          </cell>
          <cell r="BC565">
            <v>0</v>
          </cell>
          <cell r="BD565">
            <v>0</v>
          </cell>
          <cell r="BE565">
            <v>0</v>
          </cell>
          <cell r="BF565">
            <v>0</v>
          </cell>
          <cell r="BG565">
            <v>0</v>
          </cell>
          <cell r="BH565">
            <v>0</v>
          </cell>
          <cell r="BI565">
            <v>0</v>
          </cell>
          <cell r="BJ565">
            <v>0</v>
          </cell>
          <cell r="BK565">
            <v>0</v>
          </cell>
          <cell r="BL565">
            <v>0</v>
          </cell>
          <cell r="BM565">
            <v>0</v>
          </cell>
          <cell r="BN565">
            <v>0</v>
          </cell>
          <cell r="BO565">
            <v>0</v>
          </cell>
          <cell r="BP565">
            <v>0</v>
          </cell>
          <cell r="BQ565">
            <v>0</v>
          </cell>
          <cell r="BR565">
            <v>0</v>
          </cell>
          <cell r="BS565">
            <v>0</v>
          </cell>
          <cell r="BT565">
            <v>0</v>
          </cell>
          <cell r="BU565">
            <v>2</v>
          </cell>
        </row>
        <row r="566">
          <cell r="F566">
            <v>9.279999999999994</v>
          </cell>
          <cell r="H566">
            <v>0</v>
          </cell>
          <cell r="I566">
            <v>9.279999999999994</v>
          </cell>
          <cell r="K566">
            <v>0</v>
          </cell>
          <cell r="L566">
            <v>0</v>
          </cell>
          <cell r="U566" t="str">
            <v>What was the unit price that you received for this crop?</v>
          </cell>
          <cell r="V566" t="str">
            <v/>
          </cell>
          <cell r="W566" t="str">
            <v>Afghanis per Bushel</v>
          </cell>
          <cell r="X566">
            <v>0</v>
          </cell>
          <cell r="Y566">
            <v>0</v>
          </cell>
          <cell r="Z566">
            <v>0</v>
          </cell>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P566">
            <v>0</v>
          </cell>
          <cell r="AQ566">
            <v>0</v>
          </cell>
          <cell r="AR566">
            <v>0</v>
          </cell>
          <cell r="AS566">
            <v>0</v>
          </cell>
          <cell r="AT566">
            <v>0</v>
          </cell>
          <cell r="AU566">
            <v>0</v>
          </cell>
          <cell r="AV566">
            <v>0</v>
          </cell>
          <cell r="AW566">
            <v>0</v>
          </cell>
          <cell r="AX566">
            <v>0</v>
          </cell>
          <cell r="AY566">
            <v>0</v>
          </cell>
          <cell r="AZ566">
            <v>0</v>
          </cell>
          <cell r="BA566">
            <v>0</v>
          </cell>
          <cell r="BB566">
            <v>0</v>
          </cell>
          <cell r="BC566">
            <v>0</v>
          </cell>
          <cell r="BD566">
            <v>0</v>
          </cell>
          <cell r="BE566">
            <v>0</v>
          </cell>
          <cell r="BF566">
            <v>0</v>
          </cell>
          <cell r="BG566">
            <v>0</v>
          </cell>
          <cell r="BH566">
            <v>0</v>
          </cell>
          <cell r="BI566">
            <v>0</v>
          </cell>
          <cell r="BJ566">
            <v>0</v>
          </cell>
          <cell r="BK566">
            <v>0</v>
          </cell>
          <cell r="BL566">
            <v>0</v>
          </cell>
          <cell r="BM566">
            <v>0</v>
          </cell>
          <cell r="BN566">
            <v>0</v>
          </cell>
          <cell r="BO566">
            <v>0</v>
          </cell>
          <cell r="BP566">
            <v>0</v>
          </cell>
          <cell r="BQ566">
            <v>0</v>
          </cell>
          <cell r="BR566">
            <v>0</v>
          </cell>
          <cell r="BS566">
            <v>0</v>
          </cell>
          <cell r="BT566">
            <v>0</v>
          </cell>
          <cell r="BU566">
            <v>1</v>
          </cell>
        </row>
        <row r="567">
          <cell r="F567">
            <v>9.2899999999999938</v>
          </cell>
          <cell r="H567">
            <v>0</v>
          </cell>
          <cell r="I567">
            <v>9.2899999999999938</v>
          </cell>
          <cell r="K567">
            <v>0</v>
          </cell>
          <cell r="L567" t="e">
            <v>#REF!</v>
          </cell>
          <cell r="U567" t="str">
            <v>Compared to last year, has the area of land that you cultivated increased, stayed the same, and decreased?</v>
          </cell>
          <cell r="V567" t="str">
            <v/>
          </cell>
          <cell r="W567" t="str">
            <v>Increased</v>
          </cell>
          <cell r="X567" t="str">
            <v>Stayed the Same</v>
          </cell>
          <cell r="Y567" t="str">
            <v>Decreased</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cell r="AS567">
            <v>0</v>
          </cell>
          <cell r="AT567">
            <v>0</v>
          </cell>
          <cell r="AU567">
            <v>0</v>
          </cell>
          <cell r="AV567">
            <v>0</v>
          </cell>
          <cell r="AW567">
            <v>0</v>
          </cell>
          <cell r="AX567">
            <v>0</v>
          </cell>
          <cell r="AY567">
            <v>0</v>
          </cell>
          <cell r="AZ567">
            <v>0</v>
          </cell>
          <cell r="BA567">
            <v>0</v>
          </cell>
          <cell r="BB567">
            <v>0</v>
          </cell>
          <cell r="BC567">
            <v>0</v>
          </cell>
          <cell r="BD567">
            <v>0</v>
          </cell>
          <cell r="BE567">
            <v>0</v>
          </cell>
          <cell r="BF567">
            <v>0</v>
          </cell>
          <cell r="BG567">
            <v>0</v>
          </cell>
          <cell r="BH567">
            <v>0</v>
          </cell>
          <cell r="BI567">
            <v>0</v>
          </cell>
          <cell r="BJ567">
            <v>0</v>
          </cell>
          <cell r="BK567">
            <v>0</v>
          </cell>
          <cell r="BL567">
            <v>0</v>
          </cell>
          <cell r="BM567">
            <v>0</v>
          </cell>
          <cell r="BN567">
            <v>0</v>
          </cell>
          <cell r="BO567">
            <v>0</v>
          </cell>
          <cell r="BP567">
            <v>0</v>
          </cell>
          <cell r="BQ567">
            <v>0</v>
          </cell>
          <cell r="BR567">
            <v>0</v>
          </cell>
          <cell r="BS567">
            <v>0</v>
          </cell>
          <cell r="BT567">
            <v>0</v>
          </cell>
          <cell r="BU567">
            <v>3</v>
          </cell>
        </row>
        <row r="568">
          <cell r="F568">
            <v>9.2999999999999936</v>
          </cell>
          <cell r="H568">
            <v>0</v>
          </cell>
          <cell r="I568">
            <v>9.2999999999999936</v>
          </cell>
          <cell r="K568">
            <v>0</v>
          </cell>
          <cell r="L568">
            <v>0</v>
          </cell>
          <cell r="U568" t="str">
            <v>What was the main reason for this?</v>
          </cell>
          <cell r="V568" t="str">
            <v/>
          </cell>
          <cell r="W568" t="str">
            <v>Purchased Land</v>
          </cell>
          <cell r="X568" t="str">
            <v>Sold Land</v>
          </cell>
          <cell r="Y568" t="str">
            <v>Lost or Donated Land to Appropriation or Project</v>
          </cell>
          <cell r="Z568" t="str">
            <v>Occurrence of Land Dispute</v>
          </cell>
          <cell r="AA568" t="str">
            <v>Resolution of Land Dispute</v>
          </cell>
          <cell r="AB568" t="str">
            <v>Increase in Land Left Fallow</v>
          </cell>
          <cell r="AC568" t="str">
            <v>Decrease in Land Left Fallow</v>
          </cell>
          <cell r="AD568" t="str">
            <v>Increase in Irrigation Water</v>
          </cell>
          <cell r="AE568" t="str">
            <v>Decrease in Irrigation Water</v>
          </cell>
          <cell r="AF568" t="str">
            <v>Increase in Rain or Snowfall</v>
          </cell>
          <cell r="AG568" t="str">
            <v>Decrease in Rain or Snowfall / Drought</v>
          </cell>
          <cell r="AH568" t="str">
            <v>Increase in Seeds</v>
          </cell>
          <cell r="AI568" t="str">
            <v>Decrease in Seeds</v>
          </cell>
          <cell r="AJ568" t="str">
            <v>Change in Type of Seeds</v>
          </cell>
          <cell r="AK568" t="str">
            <v>Increase in Fertilizer</v>
          </cell>
          <cell r="AL568" t="str">
            <v>Decrease in Fertilizer</v>
          </cell>
          <cell r="AM568" t="str">
            <v>Change in Type of Seeds</v>
          </cell>
          <cell r="AN568" t="str">
            <v>Destruction of Crops by Eradication Teams</v>
          </cell>
          <cell r="AO568" t="str">
            <v>Threat of Destruction of Crops by Eradication Teams</v>
          </cell>
          <cell r="AP568" t="str">
            <v>Voluntarily Decided Not to Cultivate Illegal Crops</v>
          </cell>
          <cell r="AQ568" t="str">
            <v>Crops Destroyed by Bandits, Kuchi, Refugees etc.</v>
          </cell>
          <cell r="AR568" t="str">
            <v>Crops Destroyed by Animals</v>
          </cell>
          <cell r="AS568" t="str">
            <v>Other:</v>
          </cell>
          <cell r="AT568">
            <v>0</v>
          </cell>
          <cell r="AU568">
            <v>0</v>
          </cell>
          <cell r="AV568">
            <v>0</v>
          </cell>
          <cell r="AW568">
            <v>0</v>
          </cell>
          <cell r="AX568">
            <v>0</v>
          </cell>
          <cell r="AY568">
            <v>0</v>
          </cell>
          <cell r="AZ568">
            <v>0</v>
          </cell>
          <cell r="BA568">
            <v>0</v>
          </cell>
          <cell r="BB568">
            <v>0</v>
          </cell>
          <cell r="BC568">
            <v>0</v>
          </cell>
          <cell r="BD568">
            <v>0</v>
          </cell>
          <cell r="BE568">
            <v>0</v>
          </cell>
          <cell r="BF568">
            <v>0</v>
          </cell>
          <cell r="BG568">
            <v>0</v>
          </cell>
          <cell r="BH568">
            <v>0</v>
          </cell>
          <cell r="BI568">
            <v>0</v>
          </cell>
          <cell r="BJ568">
            <v>0</v>
          </cell>
          <cell r="BK568">
            <v>0</v>
          </cell>
          <cell r="BL568">
            <v>0</v>
          </cell>
          <cell r="BM568">
            <v>0</v>
          </cell>
          <cell r="BN568">
            <v>0</v>
          </cell>
          <cell r="BO568">
            <v>0</v>
          </cell>
          <cell r="BP568">
            <v>0</v>
          </cell>
          <cell r="BQ568">
            <v>0</v>
          </cell>
          <cell r="BR568">
            <v>0</v>
          </cell>
          <cell r="BS568">
            <v>0</v>
          </cell>
          <cell r="BT568">
            <v>0</v>
          </cell>
          <cell r="BU568">
            <v>23</v>
          </cell>
        </row>
        <row r="569">
          <cell r="F569">
            <v>9.3599999999999923</v>
          </cell>
          <cell r="H569">
            <v>0</v>
          </cell>
          <cell r="I569">
            <v>9.3599999999999923</v>
          </cell>
          <cell r="K569">
            <v>0</v>
          </cell>
          <cell r="L569">
            <v>0</v>
          </cell>
          <cell r="U569" t="str">
            <v>Was the amount of irrigation water received by your crops in the most recent winter sufficient? [IF NO] What proportion of the total irrigation needed by your crops did you receive?</v>
          </cell>
          <cell r="V569" t="str">
            <v/>
          </cell>
          <cell r="W569" t="str">
            <v>No</v>
          </cell>
          <cell r="X569" t="str">
            <v>Yes</v>
          </cell>
          <cell r="Y569">
            <v>0</v>
          </cell>
          <cell r="Z569">
            <v>0</v>
          </cell>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cell r="AS569">
            <v>0</v>
          </cell>
          <cell r="AT569">
            <v>0</v>
          </cell>
          <cell r="AU569">
            <v>0</v>
          </cell>
          <cell r="AV569">
            <v>0</v>
          </cell>
          <cell r="AW569">
            <v>0</v>
          </cell>
          <cell r="AX569">
            <v>0</v>
          </cell>
          <cell r="AY569">
            <v>0</v>
          </cell>
          <cell r="AZ569">
            <v>0</v>
          </cell>
          <cell r="BA569">
            <v>0</v>
          </cell>
          <cell r="BB569">
            <v>0</v>
          </cell>
          <cell r="BC569">
            <v>0</v>
          </cell>
          <cell r="BD569">
            <v>0</v>
          </cell>
          <cell r="BE569">
            <v>0</v>
          </cell>
          <cell r="BF569">
            <v>0</v>
          </cell>
          <cell r="BG569">
            <v>0</v>
          </cell>
          <cell r="BH569">
            <v>0</v>
          </cell>
          <cell r="BI569">
            <v>0</v>
          </cell>
          <cell r="BJ569">
            <v>0</v>
          </cell>
          <cell r="BK569">
            <v>0</v>
          </cell>
          <cell r="BL569">
            <v>0</v>
          </cell>
          <cell r="BM569">
            <v>0</v>
          </cell>
          <cell r="BN569">
            <v>0</v>
          </cell>
          <cell r="BO569">
            <v>0</v>
          </cell>
          <cell r="BP569">
            <v>0</v>
          </cell>
          <cell r="BQ569">
            <v>0</v>
          </cell>
          <cell r="BR569">
            <v>0</v>
          </cell>
          <cell r="BS569">
            <v>0</v>
          </cell>
          <cell r="BT569">
            <v>0</v>
          </cell>
          <cell r="BU569">
            <v>2</v>
          </cell>
        </row>
        <row r="570">
          <cell r="F570">
            <v>9.42</v>
          </cell>
          <cell r="H570">
            <v>0</v>
          </cell>
          <cell r="I570">
            <v>9.42</v>
          </cell>
          <cell r="K570">
            <v>0</v>
          </cell>
          <cell r="L570">
            <v>0</v>
          </cell>
          <cell r="U570" t="str">
            <v>At the most recent time that you sold produce, what proportion of your crops did you sell?</v>
          </cell>
          <cell r="V570" t="str">
            <v/>
          </cell>
          <cell r="W570" t="str">
            <v>0% (None)</v>
          </cell>
          <cell r="X570" t="str">
            <v>0% - 10%</v>
          </cell>
          <cell r="Y570" t="str">
            <v>10% - 20%</v>
          </cell>
          <cell r="Z570" t="str">
            <v>25% (One Quarter)</v>
          </cell>
          <cell r="AA570" t="str">
            <v>20% - 30%</v>
          </cell>
          <cell r="AB570" t="str">
            <v>30% - 40%</v>
          </cell>
          <cell r="AC570" t="str">
            <v>40% - 50%</v>
          </cell>
          <cell r="AD570" t="str">
            <v>50% (One Half)</v>
          </cell>
          <cell r="AE570" t="str">
            <v>50% - 60%</v>
          </cell>
          <cell r="AF570" t="str">
            <v>60% - 70%</v>
          </cell>
          <cell r="AG570" t="str">
            <v>70% - 80%</v>
          </cell>
          <cell r="AH570" t="str">
            <v>75% (Three Quarters)</v>
          </cell>
          <cell r="AI570" t="str">
            <v>80% - 90%</v>
          </cell>
          <cell r="AJ570" t="str">
            <v>90% - 100%</v>
          </cell>
          <cell r="AK570" t="str">
            <v>100% (All)</v>
          </cell>
          <cell r="AL570">
            <v>0</v>
          </cell>
          <cell r="AM570">
            <v>0</v>
          </cell>
          <cell r="AN570">
            <v>0</v>
          </cell>
          <cell r="AO570">
            <v>0</v>
          </cell>
          <cell r="AP570">
            <v>0</v>
          </cell>
          <cell r="AQ570">
            <v>0</v>
          </cell>
          <cell r="AR570">
            <v>0</v>
          </cell>
          <cell r="AS570">
            <v>0</v>
          </cell>
          <cell r="AT570">
            <v>0</v>
          </cell>
          <cell r="AU570">
            <v>0</v>
          </cell>
          <cell r="AV570">
            <v>0</v>
          </cell>
          <cell r="AW570">
            <v>0</v>
          </cell>
          <cell r="AX570">
            <v>0</v>
          </cell>
          <cell r="AY570">
            <v>0</v>
          </cell>
          <cell r="AZ570">
            <v>0</v>
          </cell>
          <cell r="BA570">
            <v>0</v>
          </cell>
          <cell r="BB570">
            <v>0</v>
          </cell>
          <cell r="BC570">
            <v>0</v>
          </cell>
          <cell r="BD570">
            <v>0</v>
          </cell>
          <cell r="BE570">
            <v>0</v>
          </cell>
          <cell r="BF570">
            <v>0</v>
          </cell>
          <cell r="BG570">
            <v>0</v>
          </cell>
          <cell r="BH570">
            <v>0</v>
          </cell>
          <cell r="BI570">
            <v>0</v>
          </cell>
          <cell r="BJ570">
            <v>0</v>
          </cell>
          <cell r="BK570">
            <v>0</v>
          </cell>
          <cell r="BL570">
            <v>0</v>
          </cell>
          <cell r="BM570">
            <v>0</v>
          </cell>
          <cell r="BN570">
            <v>0</v>
          </cell>
          <cell r="BO570">
            <v>0</v>
          </cell>
          <cell r="BP570">
            <v>0</v>
          </cell>
          <cell r="BQ570">
            <v>0</v>
          </cell>
          <cell r="BR570">
            <v>0</v>
          </cell>
          <cell r="BS570">
            <v>0</v>
          </cell>
          <cell r="BT570">
            <v>0</v>
          </cell>
          <cell r="BU570">
            <v>15</v>
          </cell>
        </row>
        <row r="571">
          <cell r="F571">
            <v>9.43</v>
          </cell>
          <cell r="H571">
            <v>0</v>
          </cell>
          <cell r="I571">
            <v>9.43</v>
          </cell>
          <cell r="K571">
            <v>0</v>
          </cell>
          <cell r="L571">
            <v>0</v>
          </cell>
          <cell r="U571" t="str">
            <v>At the most recent time that you sold produce, what proportion of the crops did you need for food and therefore did not want to sell?</v>
          </cell>
          <cell r="V571" t="str">
            <v/>
          </cell>
          <cell r="W571" t="str">
            <v>0% (None)</v>
          </cell>
          <cell r="X571" t="str">
            <v>0% - 10%</v>
          </cell>
          <cell r="Y571" t="str">
            <v>10% - 20%</v>
          </cell>
          <cell r="Z571" t="str">
            <v>25% (One Quarter)</v>
          </cell>
          <cell r="AA571" t="str">
            <v>20% - 30%</v>
          </cell>
          <cell r="AB571" t="str">
            <v>30% - 40%</v>
          </cell>
          <cell r="AC571" t="str">
            <v>40% - 50%</v>
          </cell>
          <cell r="AD571" t="str">
            <v>50% (One Half)</v>
          </cell>
          <cell r="AE571" t="str">
            <v>50% - 60%</v>
          </cell>
          <cell r="AF571" t="str">
            <v>60% - 70%</v>
          </cell>
          <cell r="AG571" t="str">
            <v>70% - 80%</v>
          </cell>
          <cell r="AH571" t="str">
            <v>75% (Three Quarters)</v>
          </cell>
          <cell r="AI571" t="str">
            <v>80% - 90%</v>
          </cell>
          <cell r="AJ571" t="str">
            <v>90% - 100%</v>
          </cell>
          <cell r="AK571" t="str">
            <v>100% (All)</v>
          </cell>
          <cell r="AL571">
            <v>0</v>
          </cell>
          <cell r="AM571">
            <v>0</v>
          </cell>
          <cell r="AN571">
            <v>0</v>
          </cell>
          <cell r="AO571">
            <v>0</v>
          </cell>
          <cell r="AP571">
            <v>0</v>
          </cell>
          <cell r="AQ571">
            <v>0</v>
          </cell>
          <cell r="AR571">
            <v>0</v>
          </cell>
          <cell r="AS571">
            <v>0</v>
          </cell>
          <cell r="AT571">
            <v>0</v>
          </cell>
          <cell r="AU571">
            <v>0</v>
          </cell>
          <cell r="AV571">
            <v>0</v>
          </cell>
          <cell r="AW571">
            <v>0</v>
          </cell>
          <cell r="AX571">
            <v>0</v>
          </cell>
          <cell r="AY571">
            <v>0</v>
          </cell>
          <cell r="AZ571">
            <v>0</v>
          </cell>
          <cell r="BA571">
            <v>0</v>
          </cell>
          <cell r="BB571">
            <v>0</v>
          </cell>
          <cell r="BC571">
            <v>0</v>
          </cell>
          <cell r="BD571">
            <v>0</v>
          </cell>
          <cell r="BE571">
            <v>0</v>
          </cell>
          <cell r="BF571">
            <v>0</v>
          </cell>
          <cell r="BG571">
            <v>0</v>
          </cell>
          <cell r="BH571">
            <v>0</v>
          </cell>
          <cell r="BI571">
            <v>0</v>
          </cell>
          <cell r="BJ571">
            <v>0</v>
          </cell>
          <cell r="BK571">
            <v>0</v>
          </cell>
          <cell r="BL571">
            <v>0</v>
          </cell>
          <cell r="BM571">
            <v>0</v>
          </cell>
          <cell r="BN571">
            <v>0</v>
          </cell>
          <cell r="BO571">
            <v>0</v>
          </cell>
          <cell r="BP571">
            <v>0</v>
          </cell>
          <cell r="BQ571">
            <v>0</v>
          </cell>
          <cell r="BR571">
            <v>0</v>
          </cell>
          <cell r="BS571">
            <v>0</v>
          </cell>
          <cell r="BT571">
            <v>0</v>
          </cell>
          <cell r="BU571">
            <v>15</v>
          </cell>
        </row>
        <row r="572">
          <cell r="F572">
            <v>9.5099999999999891</v>
          </cell>
          <cell r="H572">
            <v>0</v>
          </cell>
          <cell r="I572">
            <v>9.5099999999999891</v>
          </cell>
          <cell r="K572">
            <v>0</v>
          </cell>
          <cell r="L572">
            <v>0</v>
          </cell>
          <cell r="U572" t="str">
            <v>During the past 12 months, how much did the household receive from selling agricultural produce?</v>
          </cell>
          <cell r="V572" t="str">
            <v>[IF IN KIND, ESTIMATE VALUE AND MARK "ESTIMATED BY ENUMERATOR"]</v>
          </cell>
          <cell r="W572" t="str">
            <v>Nothing (No Money)</v>
          </cell>
          <cell r="X572" t="str">
            <v>Afghani</v>
          </cell>
          <cell r="Y572">
            <v>0</v>
          </cell>
          <cell r="Z572">
            <v>0</v>
          </cell>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P572">
            <v>0</v>
          </cell>
          <cell r="AQ572">
            <v>0</v>
          </cell>
          <cell r="AR572">
            <v>0</v>
          </cell>
          <cell r="AS572">
            <v>0</v>
          </cell>
          <cell r="AT572">
            <v>0</v>
          </cell>
          <cell r="AU572">
            <v>0</v>
          </cell>
          <cell r="AV572">
            <v>0</v>
          </cell>
          <cell r="AW572">
            <v>0</v>
          </cell>
          <cell r="AX572">
            <v>0</v>
          </cell>
          <cell r="AY572">
            <v>0</v>
          </cell>
          <cell r="AZ572">
            <v>0</v>
          </cell>
          <cell r="BA572">
            <v>0</v>
          </cell>
          <cell r="BB572">
            <v>0</v>
          </cell>
          <cell r="BC572">
            <v>0</v>
          </cell>
          <cell r="BD572">
            <v>0</v>
          </cell>
          <cell r="BE572">
            <v>0</v>
          </cell>
          <cell r="BF572">
            <v>0</v>
          </cell>
          <cell r="BG572">
            <v>0</v>
          </cell>
          <cell r="BH572">
            <v>0</v>
          </cell>
          <cell r="BI572">
            <v>0</v>
          </cell>
          <cell r="BJ572">
            <v>0</v>
          </cell>
          <cell r="BK572">
            <v>0</v>
          </cell>
          <cell r="BL572">
            <v>0</v>
          </cell>
          <cell r="BM572">
            <v>0</v>
          </cell>
          <cell r="BN572">
            <v>0</v>
          </cell>
          <cell r="BO572">
            <v>0</v>
          </cell>
          <cell r="BP572">
            <v>0</v>
          </cell>
          <cell r="BQ572">
            <v>0</v>
          </cell>
          <cell r="BR572">
            <v>0</v>
          </cell>
          <cell r="BS572">
            <v>0</v>
          </cell>
          <cell r="BT572">
            <v>0</v>
          </cell>
          <cell r="BU572">
            <v>2</v>
          </cell>
        </row>
        <row r="573">
          <cell r="F573">
            <v>9.5399999999999991</v>
          </cell>
          <cell r="H573">
            <v>0</v>
          </cell>
          <cell r="I573">
            <v>9.5399999999999991</v>
          </cell>
          <cell r="K573">
            <v>0</v>
          </cell>
          <cell r="L573">
            <v>0</v>
          </cell>
          <cell r="U573" t="str">
            <v>To whom or where were most of these products sold?</v>
          </cell>
          <cell r="V573" t="str">
            <v/>
          </cell>
          <cell r="W573" t="str">
            <v>Middleman Came to Village</v>
          </cell>
          <cell r="X573" t="str">
            <v>Butcher in Village</v>
          </cell>
          <cell r="Y573" t="str">
            <v>Butcher in District</v>
          </cell>
          <cell r="Z573" t="str">
            <v>Butcher Outside District</v>
          </cell>
          <cell r="AA573" t="str">
            <v>Sold in Village</v>
          </cell>
          <cell r="AB573" t="str">
            <v>Local Market in District</v>
          </cell>
          <cell r="AC573" t="str">
            <v>Local Market in Province</v>
          </cell>
          <cell r="AD573" t="str">
            <v>Market in Kabul</v>
          </cell>
          <cell r="AE573" t="str">
            <v>Market in Jalalabad</v>
          </cell>
          <cell r="AF573" t="str">
            <v>Market in Mazar-e Sharif</v>
          </cell>
          <cell r="AG573" t="str">
            <v>Market in Herat</v>
          </cell>
          <cell r="AH573" t="str">
            <v>Market in Chaghcharan</v>
          </cell>
          <cell r="AI573" t="str">
            <v>Market in Nili</v>
          </cell>
          <cell r="AJ573" t="str">
            <v>Market in Other Province Center</v>
          </cell>
          <cell r="AK573" t="str">
            <v>Other:</v>
          </cell>
          <cell r="AL573">
            <v>0</v>
          </cell>
          <cell r="AM573">
            <v>0</v>
          </cell>
          <cell r="AN573">
            <v>0</v>
          </cell>
          <cell r="AO573">
            <v>0</v>
          </cell>
          <cell r="AP573">
            <v>0</v>
          </cell>
          <cell r="AQ573">
            <v>0</v>
          </cell>
          <cell r="AR573">
            <v>0</v>
          </cell>
          <cell r="AS573">
            <v>0</v>
          </cell>
          <cell r="AT573">
            <v>0</v>
          </cell>
          <cell r="AU573">
            <v>0</v>
          </cell>
          <cell r="AV573">
            <v>0</v>
          </cell>
          <cell r="AW573">
            <v>0</v>
          </cell>
          <cell r="AX573">
            <v>0</v>
          </cell>
          <cell r="AY573">
            <v>0</v>
          </cell>
          <cell r="AZ573">
            <v>0</v>
          </cell>
          <cell r="BA573">
            <v>0</v>
          </cell>
          <cell r="BB573">
            <v>0</v>
          </cell>
          <cell r="BC573">
            <v>0</v>
          </cell>
          <cell r="BD573">
            <v>0</v>
          </cell>
          <cell r="BE573">
            <v>0</v>
          </cell>
          <cell r="BF573">
            <v>0</v>
          </cell>
          <cell r="BG573">
            <v>0</v>
          </cell>
          <cell r="BH573">
            <v>0</v>
          </cell>
          <cell r="BI573">
            <v>0</v>
          </cell>
          <cell r="BJ573">
            <v>0</v>
          </cell>
          <cell r="BK573">
            <v>0</v>
          </cell>
          <cell r="BL573">
            <v>0</v>
          </cell>
          <cell r="BM573">
            <v>0</v>
          </cell>
          <cell r="BN573">
            <v>0</v>
          </cell>
          <cell r="BO573">
            <v>0</v>
          </cell>
          <cell r="BP573">
            <v>0</v>
          </cell>
          <cell r="BQ573">
            <v>0</v>
          </cell>
          <cell r="BR573">
            <v>0</v>
          </cell>
          <cell r="BS573">
            <v>0</v>
          </cell>
          <cell r="BT573">
            <v>0</v>
          </cell>
          <cell r="BU573">
            <v>15</v>
          </cell>
        </row>
        <row r="574">
          <cell r="F574">
            <v>9.5500000000000007</v>
          </cell>
          <cell r="H574">
            <v>0</v>
          </cell>
          <cell r="I574">
            <v>9.5500000000000007</v>
          </cell>
          <cell r="K574">
            <v>0</v>
          </cell>
          <cell r="L574">
            <v>0</v>
          </cell>
          <cell r="U574" t="str">
            <v>During the past 12 months, have your or members of your household sold any handicrafts (like home-made carpets, woodwork, metal work)? [IF YES] What did you sell?</v>
          </cell>
          <cell r="V574" t="str">
            <v>[MARK ALL MENTIONED]</v>
          </cell>
          <cell r="W574" t="str">
            <v>No, No Carpets or Handicrafts Were Sold</v>
          </cell>
          <cell r="X574" t="str">
            <v>Sold Carpets</v>
          </cell>
          <cell r="Y574" t="str">
            <v>Sold Woodwork</v>
          </cell>
          <cell r="Z574" t="str">
            <v>Sold Metalwork</v>
          </cell>
          <cell r="AA574" t="str">
            <v>Sold Needlecrafts</v>
          </cell>
          <cell r="AB574" t="str">
            <v>Sold Handicrafts</v>
          </cell>
          <cell r="AC574" t="str">
            <v>Other:</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cell r="AS574">
            <v>0</v>
          </cell>
          <cell r="AT574">
            <v>0</v>
          </cell>
          <cell r="AU574">
            <v>0</v>
          </cell>
          <cell r="AV574">
            <v>0</v>
          </cell>
          <cell r="AW574">
            <v>0</v>
          </cell>
          <cell r="AX574">
            <v>0</v>
          </cell>
          <cell r="AY574">
            <v>0</v>
          </cell>
          <cell r="AZ574">
            <v>0</v>
          </cell>
          <cell r="BA574">
            <v>0</v>
          </cell>
          <cell r="BB574">
            <v>0</v>
          </cell>
          <cell r="BC574">
            <v>0</v>
          </cell>
          <cell r="BD574">
            <v>0</v>
          </cell>
          <cell r="BE574">
            <v>0</v>
          </cell>
          <cell r="BF574">
            <v>0</v>
          </cell>
          <cell r="BG574">
            <v>0</v>
          </cell>
          <cell r="BH574">
            <v>0</v>
          </cell>
          <cell r="BI574">
            <v>0</v>
          </cell>
          <cell r="BJ574">
            <v>0</v>
          </cell>
          <cell r="BK574">
            <v>0</v>
          </cell>
          <cell r="BL574">
            <v>0</v>
          </cell>
          <cell r="BM574">
            <v>0</v>
          </cell>
          <cell r="BN574">
            <v>0</v>
          </cell>
          <cell r="BO574">
            <v>0</v>
          </cell>
          <cell r="BP574">
            <v>0</v>
          </cell>
          <cell r="BQ574">
            <v>0</v>
          </cell>
          <cell r="BR574">
            <v>0</v>
          </cell>
          <cell r="BS574">
            <v>0</v>
          </cell>
          <cell r="BT574">
            <v>0</v>
          </cell>
          <cell r="BU574">
            <v>7</v>
          </cell>
        </row>
        <row r="575">
          <cell r="F575">
            <v>9.56</v>
          </cell>
          <cell r="H575">
            <v>0</v>
          </cell>
          <cell r="I575">
            <v>9.56</v>
          </cell>
          <cell r="K575">
            <v>0</v>
          </cell>
          <cell r="L575">
            <v>0</v>
          </cell>
          <cell r="U575" t="str">
            <v>During the past 12 months, how much did your household earn from this?</v>
          </cell>
          <cell r="V575" t="str">
            <v>[IF IN KIND, ESTIMATE VALUE AND MARK "ESTIMATED BY ENUMERATOR"]</v>
          </cell>
          <cell r="W575" t="str">
            <v>Estimated by Enumerator</v>
          </cell>
          <cell r="X575" t="str">
            <v>Afghani</v>
          </cell>
          <cell r="Y575">
            <v>0</v>
          </cell>
          <cell r="Z575">
            <v>0</v>
          </cell>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P575">
            <v>0</v>
          </cell>
          <cell r="AQ575">
            <v>0</v>
          </cell>
          <cell r="AR575">
            <v>0</v>
          </cell>
          <cell r="AS575">
            <v>0</v>
          </cell>
          <cell r="AT575">
            <v>0</v>
          </cell>
          <cell r="AU575">
            <v>0</v>
          </cell>
          <cell r="AV575">
            <v>0</v>
          </cell>
          <cell r="AW575">
            <v>0</v>
          </cell>
          <cell r="AX575">
            <v>0</v>
          </cell>
          <cell r="AY575">
            <v>0</v>
          </cell>
          <cell r="AZ575">
            <v>0</v>
          </cell>
          <cell r="BA575">
            <v>0</v>
          </cell>
          <cell r="BB575">
            <v>0</v>
          </cell>
          <cell r="BC575">
            <v>0</v>
          </cell>
          <cell r="BD575">
            <v>0</v>
          </cell>
          <cell r="BE575">
            <v>0</v>
          </cell>
          <cell r="BF575">
            <v>0</v>
          </cell>
          <cell r="BG575">
            <v>0</v>
          </cell>
          <cell r="BH575">
            <v>0</v>
          </cell>
          <cell r="BI575">
            <v>0</v>
          </cell>
          <cell r="BJ575">
            <v>0</v>
          </cell>
          <cell r="BK575">
            <v>0</v>
          </cell>
          <cell r="BL575">
            <v>0</v>
          </cell>
          <cell r="BM575">
            <v>0</v>
          </cell>
          <cell r="BN575">
            <v>0</v>
          </cell>
          <cell r="BO575">
            <v>0</v>
          </cell>
          <cell r="BP575">
            <v>0</v>
          </cell>
          <cell r="BQ575">
            <v>0</v>
          </cell>
          <cell r="BR575">
            <v>0</v>
          </cell>
          <cell r="BS575">
            <v>0</v>
          </cell>
          <cell r="BT575">
            <v>0</v>
          </cell>
          <cell r="BU575">
            <v>2</v>
          </cell>
        </row>
        <row r="576">
          <cell r="F576">
            <v>9.57</v>
          </cell>
          <cell r="H576">
            <v>0</v>
          </cell>
          <cell r="I576">
            <v>9.57</v>
          </cell>
          <cell r="K576">
            <v>0</v>
          </cell>
          <cell r="L576">
            <v>0</v>
          </cell>
          <cell r="U576" t="str">
            <v>To whom or where were most of these products sold?</v>
          </cell>
          <cell r="V576" t="str">
            <v/>
          </cell>
          <cell r="W576" t="str">
            <v>Middleman Came to Village</v>
          </cell>
          <cell r="X576" t="str">
            <v>Sold in Village</v>
          </cell>
          <cell r="Y576" t="str">
            <v>Local Market in District</v>
          </cell>
          <cell r="Z576" t="str">
            <v>Local Market in Province</v>
          </cell>
          <cell r="AA576" t="str">
            <v>Market in Kabul</v>
          </cell>
          <cell r="AB576" t="str">
            <v>Market in Jalalabad</v>
          </cell>
          <cell r="AC576" t="str">
            <v>Market in Mazar-e Sharif</v>
          </cell>
          <cell r="AD576" t="str">
            <v>Market in Herat</v>
          </cell>
          <cell r="AE576" t="str">
            <v>Market in Chaghcharan</v>
          </cell>
          <cell r="AF576" t="str">
            <v>Market in Nili</v>
          </cell>
          <cell r="AG576" t="str">
            <v>Market in Other Province Center</v>
          </cell>
          <cell r="AH576" t="str">
            <v>Other:</v>
          </cell>
          <cell r="AI576">
            <v>0</v>
          </cell>
          <cell r="AJ576">
            <v>0</v>
          </cell>
          <cell r="AK576">
            <v>0</v>
          </cell>
          <cell r="AL576">
            <v>0</v>
          </cell>
          <cell r="AM576">
            <v>0</v>
          </cell>
          <cell r="AN576">
            <v>0</v>
          </cell>
          <cell r="AO576">
            <v>0</v>
          </cell>
          <cell r="AP576">
            <v>0</v>
          </cell>
          <cell r="AQ576">
            <v>0</v>
          </cell>
          <cell r="AR576">
            <v>0</v>
          </cell>
          <cell r="AS576">
            <v>0</v>
          </cell>
          <cell r="AT576">
            <v>0</v>
          </cell>
          <cell r="AU576">
            <v>0</v>
          </cell>
          <cell r="AV576">
            <v>0</v>
          </cell>
          <cell r="AW576">
            <v>0</v>
          </cell>
          <cell r="AX576">
            <v>0</v>
          </cell>
          <cell r="AY576">
            <v>0</v>
          </cell>
          <cell r="AZ576">
            <v>0</v>
          </cell>
          <cell r="BA576">
            <v>0</v>
          </cell>
          <cell r="BB576">
            <v>0</v>
          </cell>
          <cell r="BC576">
            <v>0</v>
          </cell>
          <cell r="BD576">
            <v>0</v>
          </cell>
          <cell r="BE576">
            <v>0</v>
          </cell>
          <cell r="BF576">
            <v>0</v>
          </cell>
          <cell r="BG576">
            <v>0</v>
          </cell>
          <cell r="BH576">
            <v>0</v>
          </cell>
          <cell r="BI576">
            <v>0</v>
          </cell>
          <cell r="BJ576">
            <v>0</v>
          </cell>
          <cell r="BK576">
            <v>0</v>
          </cell>
          <cell r="BL576">
            <v>0</v>
          </cell>
          <cell r="BM576">
            <v>0</v>
          </cell>
          <cell r="BN576">
            <v>0</v>
          </cell>
          <cell r="BO576">
            <v>0</v>
          </cell>
          <cell r="BP576">
            <v>0</v>
          </cell>
          <cell r="BQ576">
            <v>0</v>
          </cell>
          <cell r="BR576">
            <v>0</v>
          </cell>
          <cell r="BS576">
            <v>0</v>
          </cell>
          <cell r="BT576">
            <v>0</v>
          </cell>
          <cell r="BU576">
            <v>12</v>
          </cell>
        </row>
        <row r="577">
          <cell r="F577">
            <v>11.01</v>
          </cell>
          <cell r="H577">
            <v>0</v>
          </cell>
          <cell r="I577">
            <v>11.01</v>
          </cell>
          <cell r="K577">
            <v>0</v>
          </cell>
          <cell r="L577" t="e">
            <v>#REF!</v>
          </cell>
          <cell r="U577" t="str">
            <v>During the past 12 months, have you or any member of your household given any assistance or support, in cash or kind, to friends or relatives living outside the village?</v>
          </cell>
          <cell r="V577" t="str">
            <v/>
          </cell>
          <cell r="W577" t="str">
            <v>No</v>
          </cell>
          <cell r="X577" t="str">
            <v>Yes</v>
          </cell>
          <cell r="Y577">
            <v>0</v>
          </cell>
          <cell r="Z577">
            <v>0</v>
          </cell>
          <cell r="AA577">
            <v>0</v>
          </cell>
          <cell r="AB577">
            <v>0</v>
          </cell>
          <cell r="AC577">
            <v>0</v>
          </cell>
          <cell r="AD577">
            <v>0</v>
          </cell>
          <cell r="AE577">
            <v>0</v>
          </cell>
          <cell r="AF577">
            <v>0</v>
          </cell>
          <cell r="AG577">
            <v>0</v>
          </cell>
          <cell r="AH577">
            <v>0</v>
          </cell>
          <cell r="AI577">
            <v>0</v>
          </cell>
          <cell r="AJ577">
            <v>0</v>
          </cell>
          <cell r="AK577">
            <v>0</v>
          </cell>
          <cell r="AL577">
            <v>0</v>
          </cell>
          <cell r="AM577">
            <v>0</v>
          </cell>
          <cell r="AN577">
            <v>0</v>
          </cell>
          <cell r="AO577">
            <v>0</v>
          </cell>
          <cell r="AP577">
            <v>0</v>
          </cell>
          <cell r="AQ577">
            <v>0</v>
          </cell>
          <cell r="AR577">
            <v>0</v>
          </cell>
          <cell r="AS577">
            <v>0</v>
          </cell>
          <cell r="AT577">
            <v>0</v>
          </cell>
          <cell r="AU577">
            <v>0</v>
          </cell>
          <cell r="AV577">
            <v>0</v>
          </cell>
          <cell r="AW577">
            <v>0</v>
          </cell>
          <cell r="AX577">
            <v>0</v>
          </cell>
          <cell r="AY577">
            <v>0</v>
          </cell>
          <cell r="AZ577">
            <v>0</v>
          </cell>
          <cell r="BA577">
            <v>0</v>
          </cell>
          <cell r="BB577">
            <v>0</v>
          </cell>
          <cell r="BC577">
            <v>0</v>
          </cell>
          <cell r="BD577">
            <v>0</v>
          </cell>
          <cell r="BE577">
            <v>0</v>
          </cell>
          <cell r="BF577">
            <v>0</v>
          </cell>
          <cell r="BG577">
            <v>0</v>
          </cell>
          <cell r="BH577">
            <v>0</v>
          </cell>
          <cell r="BI577">
            <v>0</v>
          </cell>
          <cell r="BJ577">
            <v>0</v>
          </cell>
          <cell r="BK577">
            <v>0</v>
          </cell>
          <cell r="BL577">
            <v>0</v>
          </cell>
          <cell r="BM577">
            <v>0</v>
          </cell>
          <cell r="BN577">
            <v>0</v>
          </cell>
          <cell r="BO577">
            <v>0</v>
          </cell>
          <cell r="BP577">
            <v>0</v>
          </cell>
          <cell r="BQ577">
            <v>0</v>
          </cell>
          <cell r="BR577">
            <v>0</v>
          </cell>
          <cell r="BS577">
            <v>0</v>
          </cell>
          <cell r="BT577">
            <v>0</v>
          </cell>
          <cell r="BU577">
            <v>2</v>
          </cell>
        </row>
        <row r="578">
          <cell r="F578">
            <v>11.02</v>
          </cell>
          <cell r="H578">
            <v>0</v>
          </cell>
          <cell r="I578">
            <v>11.02</v>
          </cell>
          <cell r="K578">
            <v>0</v>
          </cell>
          <cell r="L578">
            <v>0</v>
          </cell>
          <cell r="U578" t="str">
            <v>Where did the people to whom you most recently gave assistance to?</v>
          </cell>
          <cell r="V578" t="str">
            <v/>
          </cell>
          <cell r="W578" t="str">
            <v>This Village</v>
          </cell>
          <cell r="X578" t="str">
            <v>Closest Village to This Village</v>
          </cell>
          <cell r="Y578" t="str">
            <v>Other Village or Town in District</v>
          </cell>
          <cell r="Z578" t="str">
            <v>District Center</v>
          </cell>
          <cell r="AA578" t="str">
            <v>Town Outside District But in Province</v>
          </cell>
          <cell r="AB578" t="str">
            <v>Province Center</v>
          </cell>
          <cell r="AC578" t="str">
            <v>Jalalabad (Nangarhar Province Center)</v>
          </cell>
          <cell r="AD578" t="str">
            <v>Mazar-e Sharif (Balkh Province Center)</v>
          </cell>
          <cell r="AE578" t="str">
            <v>Kandahar (Kandahar Province Center)</v>
          </cell>
          <cell r="AF578" t="str">
            <v>Pul-e Khumri (Baghlan Province Center)</v>
          </cell>
          <cell r="AG578" t="str">
            <v>Chaghcharan (Ghor Province Center)</v>
          </cell>
          <cell r="AH578" t="str">
            <v>Nili (Daykundi Province Center)</v>
          </cell>
          <cell r="AI578" t="str">
            <v>Other Province Center</v>
          </cell>
          <cell r="AJ578" t="str">
            <v>Kabul</v>
          </cell>
          <cell r="AK578" t="str">
            <v>Pakistan</v>
          </cell>
          <cell r="AL578" t="str">
            <v>Iran</v>
          </cell>
          <cell r="AM578" t="str">
            <v>Another Place:</v>
          </cell>
          <cell r="AN578">
            <v>0</v>
          </cell>
          <cell r="AO578">
            <v>0</v>
          </cell>
          <cell r="AP578">
            <v>0</v>
          </cell>
          <cell r="AQ578">
            <v>0</v>
          </cell>
          <cell r="AR578">
            <v>0</v>
          </cell>
          <cell r="AS578">
            <v>0</v>
          </cell>
          <cell r="AT578">
            <v>0</v>
          </cell>
          <cell r="AU578">
            <v>0</v>
          </cell>
          <cell r="AV578">
            <v>0</v>
          </cell>
          <cell r="AW578">
            <v>0</v>
          </cell>
          <cell r="AX578">
            <v>0</v>
          </cell>
          <cell r="AY578">
            <v>0</v>
          </cell>
          <cell r="AZ578">
            <v>0</v>
          </cell>
          <cell r="BA578">
            <v>0</v>
          </cell>
          <cell r="BB578">
            <v>0</v>
          </cell>
          <cell r="BC578">
            <v>0</v>
          </cell>
          <cell r="BD578">
            <v>0</v>
          </cell>
          <cell r="BE578">
            <v>0</v>
          </cell>
          <cell r="BF578">
            <v>0</v>
          </cell>
          <cell r="BG578">
            <v>0</v>
          </cell>
          <cell r="BH578">
            <v>0</v>
          </cell>
          <cell r="BI578">
            <v>0</v>
          </cell>
          <cell r="BJ578">
            <v>0</v>
          </cell>
          <cell r="BK578">
            <v>0</v>
          </cell>
          <cell r="BL578">
            <v>0</v>
          </cell>
          <cell r="BM578">
            <v>0</v>
          </cell>
          <cell r="BN578">
            <v>0</v>
          </cell>
          <cell r="BO578">
            <v>0</v>
          </cell>
          <cell r="BP578">
            <v>0</v>
          </cell>
          <cell r="BQ578">
            <v>0</v>
          </cell>
          <cell r="BR578">
            <v>0</v>
          </cell>
          <cell r="BS578">
            <v>0</v>
          </cell>
          <cell r="BT578">
            <v>0</v>
          </cell>
          <cell r="BU578">
            <v>17</v>
          </cell>
        </row>
        <row r="579">
          <cell r="F579">
            <v>11.03</v>
          </cell>
          <cell r="H579">
            <v>0</v>
          </cell>
          <cell r="I579">
            <v>11.03</v>
          </cell>
          <cell r="K579">
            <v>0</v>
          </cell>
          <cell r="L579">
            <v>0</v>
          </cell>
          <cell r="U579" t="str">
            <v>What was the total value of this assistance given by the household in the past 12 months?</v>
          </cell>
          <cell r="V579" t="str">
            <v>[IF IN KIND, ESTIMATE VALUE AND MARK "ESTIMATED BY ENUMERATOR"]</v>
          </cell>
          <cell r="W579" t="str">
            <v>Estimated by Enumerator</v>
          </cell>
          <cell r="X579" t="str">
            <v>Afghani</v>
          </cell>
          <cell r="Y579">
            <v>0</v>
          </cell>
          <cell r="Z579">
            <v>0</v>
          </cell>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cell r="AS579">
            <v>0</v>
          </cell>
          <cell r="AT579">
            <v>0</v>
          </cell>
          <cell r="AU579">
            <v>0</v>
          </cell>
          <cell r="AV579">
            <v>0</v>
          </cell>
          <cell r="AW579">
            <v>0</v>
          </cell>
          <cell r="AX579">
            <v>0</v>
          </cell>
          <cell r="AY579">
            <v>0</v>
          </cell>
          <cell r="AZ579">
            <v>0</v>
          </cell>
          <cell r="BA579">
            <v>0</v>
          </cell>
          <cell r="BB579">
            <v>0</v>
          </cell>
          <cell r="BC579">
            <v>0</v>
          </cell>
          <cell r="BD579">
            <v>0</v>
          </cell>
          <cell r="BE579">
            <v>0</v>
          </cell>
          <cell r="BF579">
            <v>0</v>
          </cell>
          <cell r="BG579">
            <v>0</v>
          </cell>
          <cell r="BH579">
            <v>0</v>
          </cell>
          <cell r="BI579">
            <v>0</v>
          </cell>
          <cell r="BJ579">
            <v>0</v>
          </cell>
          <cell r="BK579">
            <v>0</v>
          </cell>
          <cell r="BL579">
            <v>0</v>
          </cell>
          <cell r="BM579">
            <v>0</v>
          </cell>
          <cell r="BN579">
            <v>0</v>
          </cell>
          <cell r="BO579">
            <v>0</v>
          </cell>
          <cell r="BP579">
            <v>0</v>
          </cell>
          <cell r="BQ579">
            <v>0</v>
          </cell>
          <cell r="BR579">
            <v>0</v>
          </cell>
          <cell r="BS579">
            <v>0</v>
          </cell>
          <cell r="BT579">
            <v>0</v>
          </cell>
          <cell r="BU579">
            <v>2</v>
          </cell>
        </row>
        <row r="580">
          <cell r="F580">
            <v>11.04</v>
          </cell>
          <cell r="H580">
            <v>0</v>
          </cell>
          <cell r="I580">
            <v>11.04</v>
          </cell>
          <cell r="K580">
            <v>0</v>
          </cell>
          <cell r="L580">
            <v>0</v>
          </cell>
          <cell r="U580" t="str">
            <v>During the past 12 months, have you or your household received any financial assistance or goods from family members living outside the village?</v>
          </cell>
          <cell r="V580" t="str">
            <v/>
          </cell>
          <cell r="W580" t="str">
            <v>No</v>
          </cell>
          <cell r="X580" t="str">
            <v>Yes</v>
          </cell>
          <cell r="Y580">
            <v>0</v>
          </cell>
          <cell r="Z580">
            <v>0</v>
          </cell>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cell r="AS580">
            <v>0</v>
          </cell>
          <cell r="AT580">
            <v>0</v>
          </cell>
          <cell r="AU580">
            <v>0</v>
          </cell>
          <cell r="AV580">
            <v>0</v>
          </cell>
          <cell r="AW580">
            <v>0</v>
          </cell>
          <cell r="AX580">
            <v>0</v>
          </cell>
          <cell r="AY580">
            <v>0</v>
          </cell>
          <cell r="AZ580">
            <v>0</v>
          </cell>
          <cell r="BA580">
            <v>0</v>
          </cell>
          <cell r="BB580">
            <v>0</v>
          </cell>
          <cell r="BC580">
            <v>0</v>
          </cell>
          <cell r="BD580">
            <v>0</v>
          </cell>
          <cell r="BE580">
            <v>0</v>
          </cell>
          <cell r="BF580">
            <v>0</v>
          </cell>
          <cell r="BG580">
            <v>0</v>
          </cell>
          <cell r="BH580">
            <v>0</v>
          </cell>
          <cell r="BI580">
            <v>0</v>
          </cell>
          <cell r="BJ580">
            <v>0</v>
          </cell>
          <cell r="BK580">
            <v>0</v>
          </cell>
          <cell r="BL580">
            <v>0</v>
          </cell>
          <cell r="BM580">
            <v>0</v>
          </cell>
          <cell r="BN580">
            <v>0</v>
          </cell>
          <cell r="BO580">
            <v>0</v>
          </cell>
          <cell r="BP580">
            <v>0</v>
          </cell>
          <cell r="BQ580">
            <v>0</v>
          </cell>
          <cell r="BR580">
            <v>0</v>
          </cell>
          <cell r="BS580">
            <v>0</v>
          </cell>
          <cell r="BT580">
            <v>0</v>
          </cell>
          <cell r="BU580">
            <v>2</v>
          </cell>
        </row>
        <row r="581">
          <cell r="F581">
            <v>11.05</v>
          </cell>
          <cell r="H581">
            <v>0</v>
          </cell>
          <cell r="I581">
            <v>11.05</v>
          </cell>
          <cell r="K581">
            <v>0</v>
          </cell>
          <cell r="L581">
            <v>0</v>
          </cell>
          <cell r="U581" t="str">
            <v>Where does this person who (most recently) provided assistance live?</v>
          </cell>
          <cell r="V581" t="str">
            <v/>
          </cell>
          <cell r="W581" t="str">
            <v>This Village</v>
          </cell>
          <cell r="X581" t="str">
            <v>Closest Village to This Village</v>
          </cell>
          <cell r="Y581" t="str">
            <v>Other Village or Town in District</v>
          </cell>
          <cell r="Z581" t="str">
            <v>District Center</v>
          </cell>
          <cell r="AA581" t="str">
            <v>Town Outside District But in Province</v>
          </cell>
          <cell r="AB581" t="str">
            <v>Province Center</v>
          </cell>
          <cell r="AC581" t="str">
            <v>Jalalabad (Nangarhar Province Center)</v>
          </cell>
          <cell r="AD581" t="str">
            <v>Mazar-e Sharif (Balkh Province Center)</v>
          </cell>
          <cell r="AE581" t="str">
            <v>Kandahar (Kandahar Province Center)</v>
          </cell>
          <cell r="AF581" t="str">
            <v>Pul-e Khumri (Baghlan Province Center)</v>
          </cell>
          <cell r="AG581" t="str">
            <v>Chaghcharan (Ghor Province Center)</v>
          </cell>
          <cell r="AH581" t="str">
            <v>Nili (Daykundi Province Center)</v>
          </cell>
          <cell r="AI581" t="str">
            <v>Other Province Center</v>
          </cell>
          <cell r="AJ581" t="str">
            <v>Kabul</v>
          </cell>
          <cell r="AK581" t="str">
            <v>Pakistan</v>
          </cell>
          <cell r="AL581" t="str">
            <v>Iran</v>
          </cell>
          <cell r="AM581" t="str">
            <v>Another Place:</v>
          </cell>
          <cell r="AN581">
            <v>0</v>
          </cell>
          <cell r="AO581">
            <v>0</v>
          </cell>
          <cell r="AP581">
            <v>0</v>
          </cell>
          <cell r="AQ581">
            <v>0</v>
          </cell>
          <cell r="AR581">
            <v>0</v>
          </cell>
          <cell r="AS581">
            <v>0</v>
          </cell>
          <cell r="AT581">
            <v>0</v>
          </cell>
          <cell r="AU581">
            <v>0</v>
          </cell>
          <cell r="AV581">
            <v>0</v>
          </cell>
          <cell r="AW581">
            <v>0</v>
          </cell>
          <cell r="AX581">
            <v>0</v>
          </cell>
          <cell r="AY581">
            <v>0</v>
          </cell>
          <cell r="AZ581">
            <v>0</v>
          </cell>
          <cell r="BA581">
            <v>0</v>
          </cell>
          <cell r="BB581">
            <v>0</v>
          </cell>
          <cell r="BC581">
            <v>0</v>
          </cell>
          <cell r="BD581">
            <v>0</v>
          </cell>
          <cell r="BE581">
            <v>0</v>
          </cell>
          <cell r="BF581">
            <v>0</v>
          </cell>
          <cell r="BG581">
            <v>0</v>
          </cell>
          <cell r="BH581">
            <v>0</v>
          </cell>
          <cell r="BI581">
            <v>0</v>
          </cell>
          <cell r="BJ581">
            <v>0</v>
          </cell>
          <cell r="BK581">
            <v>0</v>
          </cell>
          <cell r="BL581">
            <v>0</v>
          </cell>
          <cell r="BM581">
            <v>0</v>
          </cell>
          <cell r="BN581">
            <v>0</v>
          </cell>
          <cell r="BO581">
            <v>0</v>
          </cell>
          <cell r="BP581">
            <v>0</v>
          </cell>
          <cell r="BQ581">
            <v>0</v>
          </cell>
          <cell r="BR581">
            <v>0</v>
          </cell>
          <cell r="BS581">
            <v>0</v>
          </cell>
          <cell r="BT581">
            <v>0</v>
          </cell>
          <cell r="BU581">
            <v>17</v>
          </cell>
        </row>
        <row r="582">
          <cell r="F582">
            <v>11.06</v>
          </cell>
          <cell r="H582">
            <v>0</v>
          </cell>
          <cell r="I582">
            <v>11.06</v>
          </cell>
          <cell r="K582">
            <v>0</v>
          </cell>
          <cell r="L582">
            <v>0</v>
          </cell>
          <cell r="U582" t="str">
            <v>What is the value of the assistance you have received in the past 12 months?</v>
          </cell>
          <cell r="V582" t="str">
            <v>[IF IN KIND, ESTIMATE VALUE AND MARK "ESTIMATED BY ENUMERATOR"]</v>
          </cell>
          <cell r="W582" t="str">
            <v>Estimated by Enumerator</v>
          </cell>
          <cell r="X582" t="str">
            <v>Afghani</v>
          </cell>
          <cell r="Y582">
            <v>0</v>
          </cell>
          <cell r="Z582">
            <v>0</v>
          </cell>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cell r="AS582">
            <v>0</v>
          </cell>
          <cell r="AT582">
            <v>0</v>
          </cell>
          <cell r="AU582">
            <v>0</v>
          </cell>
          <cell r="AV582">
            <v>0</v>
          </cell>
          <cell r="AW582">
            <v>0</v>
          </cell>
          <cell r="AX582">
            <v>0</v>
          </cell>
          <cell r="AY582">
            <v>0</v>
          </cell>
          <cell r="AZ582">
            <v>0</v>
          </cell>
          <cell r="BA582">
            <v>0</v>
          </cell>
          <cell r="BB582">
            <v>0</v>
          </cell>
          <cell r="BC582">
            <v>0</v>
          </cell>
          <cell r="BD582">
            <v>0</v>
          </cell>
          <cell r="BE582">
            <v>0</v>
          </cell>
          <cell r="BF582">
            <v>0</v>
          </cell>
          <cell r="BG582">
            <v>0</v>
          </cell>
          <cell r="BH582">
            <v>0</v>
          </cell>
          <cell r="BI582">
            <v>0</v>
          </cell>
          <cell r="BJ582">
            <v>0</v>
          </cell>
          <cell r="BK582">
            <v>0</v>
          </cell>
          <cell r="BL582">
            <v>0</v>
          </cell>
          <cell r="BM582">
            <v>0</v>
          </cell>
          <cell r="BN582">
            <v>0</v>
          </cell>
          <cell r="BO582">
            <v>0</v>
          </cell>
          <cell r="BP582">
            <v>0</v>
          </cell>
          <cell r="BQ582">
            <v>0</v>
          </cell>
          <cell r="BR582">
            <v>0</v>
          </cell>
          <cell r="BS582">
            <v>0</v>
          </cell>
          <cell r="BT582">
            <v>0</v>
          </cell>
          <cell r="BU582">
            <v>2</v>
          </cell>
        </row>
        <row r="583">
          <cell r="F583">
            <v>11.22</v>
          </cell>
          <cell r="H583">
            <v>0</v>
          </cell>
          <cell r="I583">
            <v>11.22</v>
          </cell>
          <cell r="K583">
            <v>0</v>
          </cell>
          <cell r="L583">
            <v>0</v>
          </cell>
          <cell r="U583" t="str">
            <v>If you had extra money, to whom in the following list would you be willing to lend money to?: Family Member</v>
          </cell>
          <cell r="V583" t="str">
            <v/>
          </cell>
          <cell r="W583" t="str">
            <v>No</v>
          </cell>
          <cell r="X583" t="str">
            <v>Yes</v>
          </cell>
          <cell r="Y583">
            <v>0</v>
          </cell>
          <cell r="Z583">
            <v>0</v>
          </cell>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P583">
            <v>0</v>
          </cell>
          <cell r="AQ583">
            <v>0</v>
          </cell>
          <cell r="AR583">
            <v>0</v>
          </cell>
          <cell r="AS583">
            <v>0</v>
          </cell>
          <cell r="AT583">
            <v>0</v>
          </cell>
          <cell r="AU583">
            <v>0</v>
          </cell>
          <cell r="AV583">
            <v>0</v>
          </cell>
          <cell r="AW583">
            <v>0</v>
          </cell>
          <cell r="AX583">
            <v>0</v>
          </cell>
          <cell r="AY583">
            <v>0</v>
          </cell>
          <cell r="AZ583">
            <v>0</v>
          </cell>
          <cell r="BA583">
            <v>0</v>
          </cell>
          <cell r="BB583">
            <v>0</v>
          </cell>
          <cell r="BC583">
            <v>0</v>
          </cell>
          <cell r="BD583">
            <v>0</v>
          </cell>
          <cell r="BE583">
            <v>0</v>
          </cell>
          <cell r="BF583">
            <v>0</v>
          </cell>
          <cell r="BG583">
            <v>0</v>
          </cell>
          <cell r="BH583">
            <v>0</v>
          </cell>
          <cell r="BI583">
            <v>0</v>
          </cell>
          <cell r="BJ583">
            <v>0</v>
          </cell>
          <cell r="BK583">
            <v>0</v>
          </cell>
          <cell r="BL583">
            <v>0</v>
          </cell>
          <cell r="BM583">
            <v>0</v>
          </cell>
          <cell r="BN583">
            <v>0</v>
          </cell>
          <cell r="BO583">
            <v>0</v>
          </cell>
          <cell r="BP583">
            <v>0</v>
          </cell>
          <cell r="BQ583">
            <v>0</v>
          </cell>
          <cell r="BR583">
            <v>0</v>
          </cell>
          <cell r="BS583">
            <v>0</v>
          </cell>
          <cell r="BT583">
            <v>0</v>
          </cell>
          <cell r="BU583">
            <v>2</v>
          </cell>
        </row>
        <row r="584">
          <cell r="F584">
            <v>11.23</v>
          </cell>
          <cell r="H584">
            <v>0</v>
          </cell>
          <cell r="I584">
            <v>11.23</v>
          </cell>
          <cell r="K584">
            <v>0</v>
          </cell>
          <cell r="L584">
            <v>0</v>
          </cell>
          <cell r="U584" t="str">
            <v>Tribe Member from This Village</v>
          </cell>
          <cell r="V584" t="str">
            <v/>
          </cell>
          <cell r="W584" t="str">
            <v>No</v>
          </cell>
          <cell r="X584" t="str">
            <v>Yes</v>
          </cell>
          <cell r="Y584">
            <v>0</v>
          </cell>
          <cell r="Z584">
            <v>0</v>
          </cell>
          <cell r="AA584">
            <v>0</v>
          </cell>
          <cell r="AB584">
            <v>0</v>
          </cell>
          <cell r="AC584">
            <v>0</v>
          </cell>
          <cell r="AD584">
            <v>0</v>
          </cell>
          <cell r="AE584">
            <v>0</v>
          </cell>
          <cell r="AF584">
            <v>0</v>
          </cell>
          <cell r="AG584">
            <v>0</v>
          </cell>
          <cell r="AH584">
            <v>0</v>
          </cell>
          <cell r="AI584">
            <v>0</v>
          </cell>
          <cell r="AJ584">
            <v>0</v>
          </cell>
          <cell r="AK584">
            <v>0</v>
          </cell>
          <cell r="AL584">
            <v>0</v>
          </cell>
          <cell r="AM584">
            <v>0</v>
          </cell>
          <cell r="AN584">
            <v>0</v>
          </cell>
          <cell r="AO584">
            <v>0</v>
          </cell>
          <cell r="AP584">
            <v>0</v>
          </cell>
          <cell r="AQ584">
            <v>0</v>
          </cell>
          <cell r="AR584">
            <v>0</v>
          </cell>
          <cell r="AS584">
            <v>0</v>
          </cell>
          <cell r="AT584">
            <v>0</v>
          </cell>
          <cell r="AU584">
            <v>0</v>
          </cell>
          <cell r="AV584">
            <v>0</v>
          </cell>
          <cell r="AW584">
            <v>0</v>
          </cell>
          <cell r="AX584">
            <v>0</v>
          </cell>
          <cell r="AY584">
            <v>0</v>
          </cell>
          <cell r="AZ584">
            <v>0</v>
          </cell>
          <cell r="BA584">
            <v>0</v>
          </cell>
          <cell r="BB584">
            <v>0</v>
          </cell>
          <cell r="BC584">
            <v>0</v>
          </cell>
          <cell r="BD584">
            <v>0</v>
          </cell>
          <cell r="BE584">
            <v>0</v>
          </cell>
          <cell r="BF584">
            <v>0</v>
          </cell>
          <cell r="BG584">
            <v>0</v>
          </cell>
          <cell r="BH584">
            <v>0</v>
          </cell>
          <cell r="BI584">
            <v>0</v>
          </cell>
          <cell r="BJ584">
            <v>0</v>
          </cell>
          <cell r="BK584">
            <v>0</v>
          </cell>
          <cell r="BL584">
            <v>0</v>
          </cell>
          <cell r="BM584">
            <v>0</v>
          </cell>
          <cell r="BN584">
            <v>0</v>
          </cell>
          <cell r="BO584">
            <v>0</v>
          </cell>
          <cell r="BP584">
            <v>0</v>
          </cell>
          <cell r="BQ584">
            <v>0</v>
          </cell>
          <cell r="BR584">
            <v>0</v>
          </cell>
          <cell r="BS584">
            <v>0</v>
          </cell>
          <cell r="BT584">
            <v>0</v>
          </cell>
          <cell r="BU584">
            <v>2</v>
          </cell>
        </row>
        <row r="585">
          <cell r="F585">
            <v>11.24</v>
          </cell>
          <cell r="H585">
            <v>0</v>
          </cell>
          <cell r="I585">
            <v>11.24</v>
          </cell>
          <cell r="K585">
            <v>0</v>
          </cell>
          <cell r="L585">
            <v>0</v>
          </cell>
          <cell r="U585" t="str">
            <v>If you had extra money, would you be willing to lend money to a non-family member from the village?</v>
          </cell>
          <cell r="V585" t="str">
            <v/>
          </cell>
          <cell r="W585" t="str">
            <v>No</v>
          </cell>
          <cell r="X585" t="str">
            <v>Yes</v>
          </cell>
          <cell r="Y585">
            <v>0</v>
          </cell>
          <cell r="Z585">
            <v>0</v>
          </cell>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P585">
            <v>0</v>
          </cell>
          <cell r="AQ585">
            <v>0</v>
          </cell>
          <cell r="AR585">
            <v>0</v>
          </cell>
          <cell r="AS585">
            <v>0</v>
          </cell>
          <cell r="AT585">
            <v>0</v>
          </cell>
          <cell r="AU585">
            <v>0</v>
          </cell>
          <cell r="AV585">
            <v>0</v>
          </cell>
          <cell r="AW585">
            <v>0</v>
          </cell>
          <cell r="AX585">
            <v>0</v>
          </cell>
          <cell r="AY585">
            <v>0</v>
          </cell>
          <cell r="AZ585">
            <v>0</v>
          </cell>
          <cell r="BA585">
            <v>0</v>
          </cell>
          <cell r="BB585">
            <v>0</v>
          </cell>
          <cell r="BC585">
            <v>0</v>
          </cell>
          <cell r="BD585">
            <v>0</v>
          </cell>
          <cell r="BE585">
            <v>0</v>
          </cell>
          <cell r="BF585">
            <v>0</v>
          </cell>
          <cell r="BG585">
            <v>0</v>
          </cell>
          <cell r="BH585">
            <v>0</v>
          </cell>
          <cell r="BI585">
            <v>0</v>
          </cell>
          <cell r="BJ585">
            <v>0</v>
          </cell>
          <cell r="BK585">
            <v>0</v>
          </cell>
          <cell r="BL585">
            <v>0</v>
          </cell>
          <cell r="BM585">
            <v>0</v>
          </cell>
          <cell r="BN585">
            <v>0</v>
          </cell>
          <cell r="BO585">
            <v>0</v>
          </cell>
          <cell r="BP585">
            <v>0</v>
          </cell>
          <cell r="BQ585">
            <v>0</v>
          </cell>
          <cell r="BR585">
            <v>0</v>
          </cell>
          <cell r="BS585">
            <v>0</v>
          </cell>
          <cell r="BT585">
            <v>0</v>
          </cell>
          <cell r="BU585">
            <v>2</v>
          </cell>
        </row>
        <row r="586">
          <cell r="F586">
            <v>11.25</v>
          </cell>
          <cell r="H586">
            <v>0</v>
          </cell>
          <cell r="I586">
            <v>11.25</v>
          </cell>
          <cell r="K586">
            <v>0</v>
          </cell>
          <cell r="L586">
            <v>0</v>
          </cell>
          <cell r="U586" t="str">
            <v>To a non-family member from outside the village?</v>
          </cell>
          <cell r="V586" t="str">
            <v/>
          </cell>
          <cell r="W586" t="str">
            <v>No</v>
          </cell>
          <cell r="X586" t="str">
            <v>Yes</v>
          </cell>
          <cell r="Y586">
            <v>0</v>
          </cell>
          <cell r="Z586">
            <v>0</v>
          </cell>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P586">
            <v>0</v>
          </cell>
          <cell r="AQ586">
            <v>0</v>
          </cell>
          <cell r="AR586">
            <v>0</v>
          </cell>
          <cell r="AS586">
            <v>0</v>
          </cell>
          <cell r="AT586">
            <v>0</v>
          </cell>
          <cell r="AU586">
            <v>0</v>
          </cell>
          <cell r="AV586">
            <v>0</v>
          </cell>
          <cell r="AW586">
            <v>0</v>
          </cell>
          <cell r="AX586">
            <v>0</v>
          </cell>
          <cell r="AY586">
            <v>0</v>
          </cell>
          <cell r="AZ586">
            <v>0</v>
          </cell>
          <cell r="BA586">
            <v>0</v>
          </cell>
          <cell r="BB586">
            <v>0</v>
          </cell>
          <cell r="BC586">
            <v>0</v>
          </cell>
          <cell r="BD586">
            <v>0</v>
          </cell>
          <cell r="BE586">
            <v>0</v>
          </cell>
          <cell r="BF586">
            <v>0</v>
          </cell>
          <cell r="BG586">
            <v>0</v>
          </cell>
          <cell r="BH586">
            <v>0</v>
          </cell>
          <cell r="BI586">
            <v>0</v>
          </cell>
          <cell r="BJ586">
            <v>0</v>
          </cell>
          <cell r="BK586">
            <v>0</v>
          </cell>
          <cell r="BL586">
            <v>0</v>
          </cell>
          <cell r="BM586">
            <v>0</v>
          </cell>
          <cell r="BN586">
            <v>0</v>
          </cell>
          <cell r="BO586">
            <v>0</v>
          </cell>
          <cell r="BP586">
            <v>0</v>
          </cell>
          <cell r="BQ586">
            <v>0</v>
          </cell>
          <cell r="BR586">
            <v>0</v>
          </cell>
          <cell r="BS586">
            <v>0</v>
          </cell>
          <cell r="BT586">
            <v>0</v>
          </cell>
          <cell r="BU586">
            <v>2</v>
          </cell>
        </row>
        <row r="587">
          <cell r="F587">
            <v>11.259999999999994</v>
          </cell>
          <cell r="H587">
            <v>0</v>
          </cell>
          <cell r="I587">
            <v>11.259999999999994</v>
          </cell>
          <cell r="K587">
            <v>0</v>
          </cell>
          <cell r="L587">
            <v>0</v>
          </cell>
          <cell r="U587" t="str">
            <v>Non-Tribe Member from Another Village</v>
          </cell>
          <cell r="V587" t="str">
            <v/>
          </cell>
          <cell r="W587" t="str">
            <v>No</v>
          </cell>
          <cell r="X587" t="str">
            <v>Yes</v>
          </cell>
          <cell r="Y587">
            <v>0</v>
          </cell>
          <cell r="Z587">
            <v>0</v>
          </cell>
          <cell r="AA587">
            <v>0</v>
          </cell>
          <cell r="AB587">
            <v>0</v>
          </cell>
          <cell r="AC587">
            <v>0</v>
          </cell>
          <cell r="AD587">
            <v>0</v>
          </cell>
          <cell r="AE587">
            <v>0</v>
          </cell>
          <cell r="AF587">
            <v>0</v>
          </cell>
          <cell r="AG587">
            <v>0</v>
          </cell>
          <cell r="AH587">
            <v>0</v>
          </cell>
          <cell r="AI587">
            <v>0</v>
          </cell>
          <cell r="AJ587">
            <v>0</v>
          </cell>
          <cell r="AK587">
            <v>0</v>
          </cell>
          <cell r="AL587">
            <v>0</v>
          </cell>
          <cell r="AM587">
            <v>0</v>
          </cell>
          <cell r="AN587">
            <v>0</v>
          </cell>
          <cell r="AO587">
            <v>0</v>
          </cell>
          <cell r="AP587">
            <v>0</v>
          </cell>
          <cell r="AQ587">
            <v>0</v>
          </cell>
          <cell r="AR587">
            <v>0</v>
          </cell>
          <cell r="AS587">
            <v>0</v>
          </cell>
          <cell r="AT587">
            <v>0</v>
          </cell>
          <cell r="AU587">
            <v>0</v>
          </cell>
          <cell r="AV587">
            <v>0</v>
          </cell>
          <cell r="AW587">
            <v>0</v>
          </cell>
          <cell r="AX587">
            <v>0</v>
          </cell>
          <cell r="AY587">
            <v>0</v>
          </cell>
          <cell r="AZ587">
            <v>0</v>
          </cell>
          <cell r="BA587">
            <v>0</v>
          </cell>
          <cell r="BB587">
            <v>0</v>
          </cell>
          <cell r="BC587">
            <v>0</v>
          </cell>
          <cell r="BD587">
            <v>0</v>
          </cell>
          <cell r="BE587">
            <v>0</v>
          </cell>
          <cell r="BF587">
            <v>0</v>
          </cell>
          <cell r="BG587">
            <v>0</v>
          </cell>
          <cell r="BH587">
            <v>0</v>
          </cell>
          <cell r="BI587">
            <v>0</v>
          </cell>
          <cell r="BJ587">
            <v>0</v>
          </cell>
          <cell r="BK587">
            <v>0</v>
          </cell>
          <cell r="BL587">
            <v>0</v>
          </cell>
          <cell r="BM587">
            <v>0</v>
          </cell>
          <cell r="BN587">
            <v>0</v>
          </cell>
          <cell r="BO587">
            <v>0</v>
          </cell>
          <cell r="BP587">
            <v>0</v>
          </cell>
          <cell r="BQ587">
            <v>0</v>
          </cell>
          <cell r="BR587">
            <v>0</v>
          </cell>
          <cell r="BS587">
            <v>0</v>
          </cell>
          <cell r="BT587">
            <v>0</v>
          </cell>
          <cell r="BU587">
            <v>2</v>
          </cell>
        </row>
        <row r="588">
          <cell r="F588">
            <v>11.289999999999994</v>
          </cell>
          <cell r="H588">
            <v>0</v>
          </cell>
          <cell r="I588">
            <v>11.289999999999994</v>
          </cell>
          <cell r="K588">
            <v>0</v>
          </cell>
          <cell r="L588">
            <v>0</v>
          </cell>
          <cell r="U588" t="str">
            <v>Non-Tribe Member from This Village</v>
          </cell>
          <cell r="V588" t="str">
            <v/>
          </cell>
          <cell r="W588" t="str">
            <v>No</v>
          </cell>
          <cell r="X588" t="str">
            <v>Yes</v>
          </cell>
          <cell r="Y588">
            <v>0</v>
          </cell>
          <cell r="Z588">
            <v>0</v>
          </cell>
          <cell r="AA588">
            <v>0</v>
          </cell>
          <cell r="AB588">
            <v>0</v>
          </cell>
          <cell r="AC588">
            <v>0</v>
          </cell>
          <cell r="AD588">
            <v>0</v>
          </cell>
          <cell r="AE588">
            <v>0</v>
          </cell>
          <cell r="AF588">
            <v>0</v>
          </cell>
          <cell r="AG588">
            <v>0</v>
          </cell>
          <cell r="AH588">
            <v>0</v>
          </cell>
          <cell r="AI588">
            <v>0</v>
          </cell>
          <cell r="AJ588">
            <v>0</v>
          </cell>
          <cell r="AK588">
            <v>0</v>
          </cell>
          <cell r="AL588">
            <v>0</v>
          </cell>
          <cell r="AM588">
            <v>0</v>
          </cell>
          <cell r="AN588">
            <v>0</v>
          </cell>
          <cell r="AO588">
            <v>0</v>
          </cell>
          <cell r="AP588">
            <v>0</v>
          </cell>
          <cell r="AQ588">
            <v>0</v>
          </cell>
          <cell r="AR588">
            <v>0</v>
          </cell>
          <cell r="AS588">
            <v>0</v>
          </cell>
          <cell r="AT588">
            <v>0</v>
          </cell>
          <cell r="AU588">
            <v>0</v>
          </cell>
          <cell r="AV588">
            <v>0</v>
          </cell>
          <cell r="AW588">
            <v>0</v>
          </cell>
          <cell r="AX588">
            <v>0</v>
          </cell>
          <cell r="AY588">
            <v>0</v>
          </cell>
          <cell r="AZ588">
            <v>0</v>
          </cell>
          <cell r="BA588">
            <v>0</v>
          </cell>
          <cell r="BB588">
            <v>0</v>
          </cell>
          <cell r="BC588">
            <v>0</v>
          </cell>
          <cell r="BD588">
            <v>0</v>
          </cell>
          <cell r="BE588">
            <v>0</v>
          </cell>
          <cell r="BF588">
            <v>0</v>
          </cell>
          <cell r="BG588">
            <v>0</v>
          </cell>
          <cell r="BH588">
            <v>0</v>
          </cell>
          <cell r="BI588">
            <v>0</v>
          </cell>
          <cell r="BJ588">
            <v>0</v>
          </cell>
          <cell r="BK588">
            <v>0</v>
          </cell>
          <cell r="BL588">
            <v>0</v>
          </cell>
          <cell r="BM588">
            <v>0</v>
          </cell>
          <cell r="BN588">
            <v>0</v>
          </cell>
          <cell r="BO588">
            <v>0</v>
          </cell>
          <cell r="BP588">
            <v>0</v>
          </cell>
          <cell r="BQ588">
            <v>0</v>
          </cell>
          <cell r="BR588">
            <v>0</v>
          </cell>
          <cell r="BS588">
            <v>0</v>
          </cell>
          <cell r="BT588">
            <v>0</v>
          </cell>
          <cell r="BU588">
            <v>2</v>
          </cell>
        </row>
        <row r="589">
          <cell r="F589">
            <v>11.299999999999994</v>
          </cell>
          <cell r="H589">
            <v>0</v>
          </cell>
          <cell r="I589">
            <v>11.299999999999994</v>
          </cell>
          <cell r="K589">
            <v>0</v>
          </cell>
          <cell r="L589">
            <v>0</v>
          </cell>
          <cell r="U589" t="str">
            <v>Tribe Member from Another Village</v>
          </cell>
          <cell r="V589" t="str">
            <v/>
          </cell>
          <cell r="W589" t="str">
            <v>No</v>
          </cell>
          <cell r="X589" t="str">
            <v>Yes</v>
          </cell>
          <cell r="Y589">
            <v>0</v>
          </cell>
          <cell r="Z589">
            <v>0</v>
          </cell>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P589">
            <v>0</v>
          </cell>
          <cell r="AQ589">
            <v>0</v>
          </cell>
          <cell r="AR589">
            <v>0</v>
          </cell>
          <cell r="AS589">
            <v>0</v>
          </cell>
          <cell r="AT589">
            <v>0</v>
          </cell>
          <cell r="AU589">
            <v>0</v>
          </cell>
          <cell r="AV589">
            <v>0</v>
          </cell>
          <cell r="AW589">
            <v>0</v>
          </cell>
          <cell r="AX589">
            <v>0</v>
          </cell>
          <cell r="AY589">
            <v>0</v>
          </cell>
          <cell r="AZ589">
            <v>0</v>
          </cell>
          <cell r="BA589">
            <v>0</v>
          </cell>
          <cell r="BB589">
            <v>0</v>
          </cell>
          <cell r="BC589">
            <v>0</v>
          </cell>
          <cell r="BD589">
            <v>0</v>
          </cell>
          <cell r="BE589">
            <v>0</v>
          </cell>
          <cell r="BF589">
            <v>0</v>
          </cell>
          <cell r="BG589">
            <v>0</v>
          </cell>
          <cell r="BH589">
            <v>0</v>
          </cell>
          <cell r="BI589">
            <v>0</v>
          </cell>
          <cell r="BJ589">
            <v>0</v>
          </cell>
          <cell r="BK589">
            <v>0</v>
          </cell>
          <cell r="BL589">
            <v>0</v>
          </cell>
          <cell r="BM589">
            <v>0</v>
          </cell>
          <cell r="BN589">
            <v>0</v>
          </cell>
          <cell r="BO589">
            <v>0</v>
          </cell>
          <cell r="BP589">
            <v>0</v>
          </cell>
          <cell r="BQ589">
            <v>0</v>
          </cell>
          <cell r="BR589">
            <v>0</v>
          </cell>
          <cell r="BS589">
            <v>0</v>
          </cell>
          <cell r="BT589">
            <v>0</v>
          </cell>
          <cell r="BU589">
            <v>2</v>
          </cell>
        </row>
        <row r="590">
          <cell r="F590">
            <v>11.309999999999993</v>
          </cell>
          <cell r="H590">
            <v>0</v>
          </cell>
          <cell r="I590">
            <v>11.309999999999993</v>
          </cell>
          <cell r="K590">
            <v>0</v>
          </cell>
          <cell r="L590">
            <v>0</v>
          </cell>
          <cell r="U590" t="str">
            <v>Non-Tribe Member from Another Village</v>
          </cell>
          <cell r="V590" t="str">
            <v/>
          </cell>
          <cell r="W590" t="str">
            <v>No</v>
          </cell>
          <cell r="X590" t="str">
            <v>Yes</v>
          </cell>
          <cell r="Y590">
            <v>0</v>
          </cell>
          <cell r="Z590">
            <v>0</v>
          </cell>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cell r="AS590">
            <v>0</v>
          </cell>
          <cell r="AT590">
            <v>0</v>
          </cell>
          <cell r="AU590">
            <v>0</v>
          </cell>
          <cell r="AV590">
            <v>0</v>
          </cell>
          <cell r="AW590">
            <v>0</v>
          </cell>
          <cell r="AX590">
            <v>0</v>
          </cell>
          <cell r="AY590">
            <v>0</v>
          </cell>
          <cell r="AZ590">
            <v>0</v>
          </cell>
          <cell r="BA590">
            <v>0</v>
          </cell>
          <cell r="BB590">
            <v>0</v>
          </cell>
          <cell r="BC590">
            <v>0</v>
          </cell>
          <cell r="BD590">
            <v>0</v>
          </cell>
          <cell r="BE590">
            <v>0</v>
          </cell>
          <cell r="BF590">
            <v>0</v>
          </cell>
          <cell r="BG590">
            <v>0</v>
          </cell>
          <cell r="BH590">
            <v>0</v>
          </cell>
          <cell r="BI590">
            <v>0</v>
          </cell>
          <cell r="BJ590">
            <v>0</v>
          </cell>
          <cell r="BK590">
            <v>0</v>
          </cell>
          <cell r="BL590">
            <v>0</v>
          </cell>
          <cell r="BM590">
            <v>0</v>
          </cell>
          <cell r="BN590">
            <v>0</v>
          </cell>
          <cell r="BO590">
            <v>0</v>
          </cell>
          <cell r="BP590">
            <v>0</v>
          </cell>
          <cell r="BQ590">
            <v>0</v>
          </cell>
          <cell r="BR590">
            <v>0</v>
          </cell>
          <cell r="BS590">
            <v>0</v>
          </cell>
          <cell r="BT590">
            <v>0</v>
          </cell>
          <cell r="BU590">
            <v>2</v>
          </cell>
        </row>
        <row r="591">
          <cell r="F591">
            <v>12.099999999999998</v>
          </cell>
          <cell r="H591">
            <v>0</v>
          </cell>
          <cell r="I591">
            <v>12.099999999999998</v>
          </cell>
          <cell r="K591">
            <v>0</v>
          </cell>
          <cell r="L591">
            <v>0</v>
          </cell>
          <cell r="U591" t="str">
            <v>How many full meals did you eat yesterday?</v>
          </cell>
          <cell r="V591" t="str">
            <v/>
          </cell>
          <cell r="W591" t="str">
            <v>Meals</v>
          </cell>
          <cell r="X591">
            <v>0</v>
          </cell>
          <cell r="Y591">
            <v>0</v>
          </cell>
          <cell r="Z591">
            <v>0</v>
          </cell>
          <cell r="AA591">
            <v>0</v>
          </cell>
          <cell r="AB591">
            <v>0</v>
          </cell>
          <cell r="AC591">
            <v>0</v>
          </cell>
          <cell r="AD591">
            <v>0</v>
          </cell>
          <cell r="AE591">
            <v>0</v>
          </cell>
          <cell r="AF591">
            <v>0</v>
          </cell>
          <cell r="AG591">
            <v>0</v>
          </cell>
          <cell r="AH591">
            <v>0</v>
          </cell>
          <cell r="AI591">
            <v>0</v>
          </cell>
          <cell r="AJ591">
            <v>0</v>
          </cell>
          <cell r="AK591">
            <v>0</v>
          </cell>
          <cell r="AL591">
            <v>0</v>
          </cell>
          <cell r="AM591">
            <v>0</v>
          </cell>
          <cell r="AN591">
            <v>0</v>
          </cell>
          <cell r="AO591">
            <v>0</v>
          </cell>
          <cell r="AP591">
            <v>0</v>
          </cell>
          <cell r="AQ591">
            <v>0</v>
          </cell>
          <cell r="AR591">
            <v>0</v>
          </cell>
          <cell r="AS591">
            <v>0</v>
          </cell>
          <cell r="AT591">
            <v>0</v>
          </cell>
          <cell r="AU591">
            <v>0</v>
          </cell>
          <cell r="AV591">
            <v>0</v>
          </cell>
          <cell r="AW591">
            <v>0</v>
          </cell>
          <cell r="AX591">
            <v>0</v>
          </cell>
          <cell r="AY591">
            <v>0</v>
          </cell>
          <cell r="AZ591">
            <v>0</v>
          </cell>
          <cell r="BA591">
            <v>0</v>
          </cell>
          <cell r="BB591">
            <v>0</v>
          </cell>
          <cell r="BC591">
            <v>0</v>
          </cell>
          <cell r="BD591">
            <v>0</v>
          </cell>
          <cell r="BE591">
            <v>0</v>
          </cell>
          <cell r="BF591">
            <v>0</v>
          </cell>
          <cell r="BG591">
            <v>0</v>
          </cell>
          <cell r="BH591">
            <v>0</v>
          </cell>
          <cell r="BI591">
            <v>0</v>
          </cell>
          <cell r="BJ591">
            <v>0</v>
          </cell>
          <cell r="BK591">
            <v>0</v>
          </cell>
          <cell r="BL591">
            <v>0</v>
          </cell>
          <cell r="BM591">
            <v>0</v>
          </cell>
          <cell r="BN591">
            <v>0</v>
          </cell>
          <cell r="BO591">
            <v>0</v>
          </cell>
          <cell r="BP591">
            <v>0</v>
          </cell>
          <cell r="BQ591">
            <v>0</v>
          </cell>
          <cell r="BR591">
            <v>0</v>
          </cell>
          <cell r="BS591">
            <v>0</v>
          </cell>
          <cell r="BT591">
            <v>0</v>
          </cell>
          <cell r="BU591">
            <v>1</v>
          </cell>
        </row>
        <row r="592">
          <cell r="F592">
            <v>12.11</v>
          </cell>
          <cell r="H592">
            <v>0</v>
          </cell>
          <cell r="I592">
            <v>12.11</v>
          </cell>
          <cell r="K592">
            <v>0</v>
          </cell>
          <cell r="L592">
            <v>0</v>
          </cell>
          <cell r="U592" t="str">
            <v>What did you eat last night for dinner?</v>
          </cell>
          <cell r="V592" t="str">
            <v/>
          </cell>
          <cell r="W592" t="str">
            <v>Chicken</v>
          </cell>
          <cell r="X592" t="str">
            <v>Sheep</v>
          </cell>
          <cell r="Y592" t="str">
            <v>Goat</v>
          </cell>
          <cell r="Z592" t="str">
            <v>Beef</v>
          </cell>
          <cell r="AA592" t="str">
            <v>Okra</v>
          </cell>
          <cell r="AB592" t="str">
            <v>Potatoes</v>
          </cell>
          <cell r="AC592" t="str">
            <v>Beans</v>
          </cell>
          <cell r="AD592" t="str">
            <v>Rice</v>
          </cell>
          <cell r="AE592" t="str">
            <v>Bread</v>
          </cell>
          <cell r="AF592" t="str">
            <v>Milk</v>
          </cell>
          <cell r="AG592" t="str">
            <v>Tea</v>
          </cell>
          <cell r="AH592" t="str">
            <v>Water</v>
          </cell>
          <cell r="AI592" t="str">
            <v>Other:</v>
          </cell>
          <cell r="AJ592" t="str">
            <v>Other:</v>
          </cell>
          <cell r="AK592" t="str">
            <v>Other:</v>
          </cell>
          <cell r="AL592">
            <v>0</v>
          </cell>
          <cell r="AM592">
            <v>0</v>
          </cell>
          <cell r="AN592">
            <v>0</v>
          </cell>
          <cell r="AO592">
            <v>0</v>
          </cell>
          <cell r="AP592">
            <v>0</v>
          </cell>
          <cell r="AQ592">
            <v>0</v>
          </cell>
          <cell r="AR592">
            <v>0</v>
          </cell>
          <cell r="AS592">
            <v>0</v>
          </cell>
          <cell r="AT592">
            <v>0</v>
          </cell>
          <cell r="AU592">
            <v>0</v>
          </cell>
          <cell r="AV592">
            <v>0</v>
          </cell>
          <cell r="AW592">
            <v>0</v>
          </cell>
          <cell r="AX592">
            <v>0</v>
          </cell>
          <cell r="AY592">
            <v>0</v>
          </cell>
          <cell r="AZ592">
            <v>0</v>
          </cell>
          <cell r="BA592">
            <v>0</v>
          </cell>
          <cell r="BB592">
            <v>0</v>
          </cell>
          <cell r="BC592">
            <v>0</v>
          </cell>
          <cell r="BD592">
            <v>0</v>
          </cell>
          <cell r="BE592">
            <v>0</v>
          </cell>
          <cell r="BF592">
            <v>0</v>
          </cell>
          <cell r="BG592">
            <v>0</v>
          </cell>
          <cell r="BH592">
            <v>0</v>
          </cell>
          <cell r="BI592">
            <v>0</v>
          </cell>
          <cell r="BJ592">
            <v>0</v>
          </cell>
          <cell r="BK592">
            <v>0</v>
          </cell>
          <cell r="BL592">
            <v>0</v>
          </cell>
          <cell r="BM592">
            <v>0</v>
          </cell>
          <cell r="BN592">
            <v>0</v>
          </cell>
          <cell r="BO592">
            <v>0</v>
          </cell>
          <cell r="BP592">
            <v>0</v>
          </cell>
          <cell r="BQ592">
            <v>0</v>
          </cell>
          <cell r="BR592">
            <v>0</v>
          </cell>
          <cell r="BS592">
            <v>0</v>
          </cell>
          <cell r="BT592">
            <v>0</v>
          </cell>
          <cell r="BU592">
            <v>15</v>
          </cell>
        </row>
        <row r="593">
          <cell r="F593">
            <v>13.03</v>
          </cell>
          <cell r="H593">
            <v>0</v>
          </cell>
          <cell r="I593">
            <v>13.03</v>
          </cell>
          <cell r="K593">
            <v>0</v>
          </cell>
          <cell r="L593">
            <v>0</v>
          </cell>
          <cell r="U593" t="str">
            <v>In the past 24 hours, for how long did you listen to the radio?</v>
          </cell>
          <cell r="V593" t="str">
            <v/>
          </cell>
          <cell r="W593" t="str">
            <v>Hours</v>
          </cell>
          <cell r="X593" t="str">
            <v>Minutes</v>
          </cell>
          <cell r="Y593">
            <v>0</v>
          </cell>
          <cell r="Z593">
            <v>0</v>
          </cell>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cell r="AS593">
            <v>0</v>
          </cell>
          <cell r="AT593">
            <v>0</v>
          </cell>
          <cell r="AU593">
            <v>0</v>
          </cell>
          <cell r="AV593">
            <v>0</v>
          </cell>
          <cell r="AW593">
            <v>0</v>
          </cell>
          <cell r="AX593">
            <v>0</v>
          </cell>
          <cell r="AY593">
            <v>0</v>
          </cell>
          <cell r="AZ593">
            <v>0</v>
          </cell>
          <cell r="BA593">
            <v>0</v>
          </cell>
          <cell r="BB593">
            <v>0</v>
          </cell>
          <cell r="BC593">
            <v>0</v>
          </cell>
          <cell r="BD593">
            <v>0</v>
          </cell>
          <cell r="BE593">
            <v>0</v>
          </cell>
          <cell r="BF593">
            <v>0</v>
          </cell>
          <cell r="BG593">
            <v>0</v>
          </cell>
          <cell r="BH593">
            <v>0</v>
          </cell>
          <cell r="BI593">
            <v>0</v>
          </cell>
          <cell r="BJ593">
            <v>0</v>
          </cell>
          <cell r="BK593">
            <v>0</v>
          </cell>
          <cell r="BL593">
            <v>0</v>
          </cell>
          <cell r="BM593">
            <v>0</v>
          </cell>
          <cell r="BN593">
            <v>0</v>
          </cell>
          <cell r="BO593">
            <v>0</v>
          </cell>
          <cell r="BP593">
            <v>0</v>
          </cell>
          <cell r="BQ593">
            <v>0</v>
          </cell>
          <cell r="BR593">
            <v>0</v>
          </cell>
          <cell r="BS593">
            <v>0</v>
          </cell>
          <cell r="BT593">
            <v>0</v>
          </cell>
          <cell r="BU593">
            <v>2</v>
          </cell>
        </row>
        <row r="594">
          <cell r="F594">
            <v>13.049999999999999</v>
          </cell>
          <cell r="H594">
            <v>0</v>
          </cell>
          <cell r="I594">
            <v>13.049999999999999</v>
          </cell>
          <cell r="K594">
            <v>0</v>
          </cell>
          <cell r="L594">
            <v>0</v>
          </cell>
          <cell r="U594" t="str">
            <v>Which radio or television station do you spend the most time listening to?</v>
          </cell>
          <cell r="V594" t="str">
            <v/>
          </cell>
          <cell r="W594" t="str">
            <v>Radio Ariana</v>
          </cell>
          <cell r="X594" t="str">
            <v>Tolo TV</v>
          </cell>
          <cell r="Y594" t="str">
            <v>Lemar TV</v>
          </cell>
          <cell r="Z594">
            <v>0</v>
          </cell>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cell r="AS594">
            <v>0</v>
          </cell>
          <cell r="AT594">
            <v>0</v>
          </cell>
          <cell r="AU594">
            <v>0</v>
          </cell>
          <cell r="AV594">
            <v>0</v>
          </cell>
          <cell r="AW594">
            <v>0</v>
          </cell>
          <cell r="AX594">
            <v>0</v>
          </cell>
          <cell r="AY594">
            <v>0</v>
          </cell>
          <cell r="AZ594">
            <v>0</v>
          </cell>
          <cell r="BA594">
            <v>0</v>
          </cell>
          <cell r="BB594">
            <v>0</v>
          </cell>
          <cell r="BC594">
            <v>0</v>
          </cell>
          <cell r="BD594">
            <v>0</v>
          </cell>
          <cell r="BE594">
            <v>0</v>
          </cell>
          <cell r="BF594">
            <v>0</v>
          </cell>
          <cell r="BG594">
            <v>0</v>
          </cell>
          <cell r="BH594">
            <v>0</v>
          </cell>
          <cell r="BI594">
            <v>0</v>
          </cell>
          <cell r="BJ594">
            <v>0</v>
          </cell>
          <cell r="BK594">
            <v>0</v>
          </cell>
          <cell r="BL594">
            <v>0</v>
          </cell>
          <cell r="BM594">
            <v>0</v>
          </cell>
          <cell r="BN594">
            <v>0</v>
          </cell>
          <cell r="BO594">
            <v>0</v>
          </cell>
          <cell r="BP594">
            <v>0</v>
          </cell>
          <cell r="BQ594">
            <v>0</v>
          </cell>
          <cell r="BR594">
            <v>0</v>
          </cell>
          <cell r="BS594">
            <v>0</v>
          </cell>
          <cell r="BT594">
            <v>0</v>
          </cell>
          <cell r="BU594">
            <v>3</v>
          </cell>
        </row>
        <row r="595">
          <cell r="F595">
            <v>13.059999999999999</v>
          </cell>
          <cell r="H595">
            <v>0</v>
          </cell>
          <cell r="I595">
            <v>13.059999999999999</v>
          </cell>
          <cell r="K595">
            <v>0</v>
          </cell>
          <cell r="L595">
            <v>6.1199999999999974</v>
          </cell>
          <cell r="U595" t="str">
            <v>Is there mobile phone coverage in your area? [IF YES] Does the signal have a good quality or is it weak?</v>
          </cell>
          <cell r="V595" t="str">
            <v/>
          </cell>
          <cell r="W595" t="str">
            <v>No</v>
          </cell>
          <cell r="X595" t="str">
            <v>Yes</v>
          </cell>
          <cell r="Y595">
            <v>0</v>
          </cell>
          <cell r="Z595">
            <v>0</v>
          </cell>
          <cell r="AA595">
            <v>0</v>
          </cell>
          <cell r="AB595">
            <v>0</v>
          </cell>
          <cell r="AC595">
            <v>0</v>
          </cell>
          <cell r="AD595">
            <v>0</v>
          </cell>
          <cell r="AE595">
            <v>0</v>
          </cell>
          <cell r="AF595">
            <v>0</v>
          </cell>
          <cell r="AG595">
            <v>0</v>
          </cell>
          <cell r="AH595">
            <v>0</v>
          </cell>
          <cell r="AI595">
            <v>0</v>
          </cell>
          <cell r="AJ595">
            <v>0</v>
          </cell>
          <cell r="AK595">
            <v>0</v>
          </cell>
          <cell r="AL595">
            <v>0</v>
          </cell>
          <cell r="AM595">
            <v>0</v>
          </cell>
          <cell r="AN595">
            <v>0</v>
          </cell>
          <cell r="AO595">
            <v>0</v>
          </cell>
          <cell r="AP595">
            <v>0</v>
          </cell>
          <cell r="AQ595">
            <v>0</v>
          </cell>
          <cell r="AR595">
            <v>0</v>
          </cell>
          <cell r="AS595">
            <v>0</v>
          </cell>
          <cell r="AT595">
            <v>0</v>
          </cell>
          <cell r="AU595">
            <v>0</v>
          </cell>
          <cell r="AV595">
            <v>0</v>
          </cell>
          <cell r="AW595">
            <v>0</v>
          </cell>
          <cell r="AX595">
            <v>0</v>
          </cell>
          <cell r="AY595">
            <v>0</v>
          </cell>
          <cell r="AZ595">
            <v>0</v>
          </cell>
          <cell r="BA595">
            <v>0</v>
          </cell>
          <cell r="BB595">
            <v>0</v>
          </cell>
          <cell r="BC595">
            <v>0</v>
          </cell>
          <cell r="BD595">
            <v>0</v>
          </cell>
          <cell r="BE595">
            <v>0</v>
          </cell>
          <cell r="BF595">
            <v>0</v>
          </cell>
          <cell r="BG595">
            <v>0</v>
          </cell>
          <cell r="BH595">
            <v>0</v>
          </cell>
          <cell r="BI595">
            <v>0</v>
          </cell>
          <cell r="BJ595">
            <v>0</v>
          </cell>
          <cell r="BK595">
            <v>0</v>
          </cell>
          <cell r="BL595">
            <v>0</v>
          </cell>
          <cell r="BM595">
            <v>0</v>
          </cell>
          <cell r="BN595">
            <v>0</v>
          </cell>
          <cell r="BO595">
            <v>0</v>
          </cell>
          <cell r="BP595">
            <v>0</v>
          </cell>
          <cell r="BQ595">
            <v>0</v>
          </cell>
          <cell r="BR595">
            <v>0</v>
          </cell>
          <cell r="BS595">
            <v>0</v>
          </cell>
          <cell r="BT595">
            <v>0</v>
          </cell>
          <cell r="BU595">
            <v>2</v>
          </cell>
        </row>
        <row r="596">
          <cell r="F596">
            <v>13.069999999999999</v>
          </cell>
          <cell r="H596">
            <v>0</v>
          </cell>
          <cell r="I596">
            <v>13.069999999999999</v>
          </cell>
          <cell r="K596">
            <v>0</v>
          </cell>
          <cell r="L596">
            <v>0</v>
          </cell>
          <cell r="U596" t="str">
            <v>In this village, do you get good connection or is it poor?</v>
          </cell>
          <cell r="V596" t="str">
            <v/>
          </cell>
          <cell r="W596" t="str">
            <v>Good</v>
          </cell>
          <cell r="X596" t="str">
            <v>Bad</v>
          </cell>
          <cell r="Y596">
            <v>0</v>
          </cell>
          <cell r="Z596">
            <v>0</v>
          </cell>
          <cell r="AA596">
            <v>0</v>
          </cell>
          <cell r="AB596">
            <v>0</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P596">
            <v>0</v>
          </cell>
          <cell r="AQ596">
            <v>0</v>
          </cell>
          <cell r="AR596">
            <v>0</v>
          </cell>
          <cell r="AS596">
            <v>0</v>
          </cell>
          <cell r="AT596">
            <v>0</v>
          </cell>
          <cell r="AU596">
            <v>0</v>
          </cell>
          <cell r="AV596">
            <v>0</v>
          </cell>
          <cell r="AW596">
            <v>0</v>
          </cell>
          <cell r="AX596">
            <v>0</v>
          </cell>
          <cell r="AY596">
            <v>0</v>
          </cell>
          <cell r="AZ596">
            <v>0</v>
          </cell>
          <cell r="BA596">
            <v>0</v>
          </cell>
          <cell r="BB596">
            <v>0</v>
          </cell>
          <cell r="BC596">
            <v>0</v>
          </cell>
          <cell r="BD596">
            <v>0</v>
          </cell>
          <cell r="BE596">
            <v>0</v>
          </cell>
          <cell r="BF596">
            <v>0</v>
          </cell>
          <cell r="BG596">
            <v>0</v>
          </cell>
          <cell r="BH596">
            <v>0</v>
          </cell>
          <cell r="BI596">
            <v>0</v>
          </cell>
          <cell r="BJ596">
            <v>0</v>
          </cell>
          <cell r="BK596">
            <v>0</v>
          </cell>
          <cell r="BL596">
            <v>0</v>
          </cell>
          <cell r="BM596">
            <v>0</v>
          </cell>
          <cell r="BN596">
            <v>0</v>
          </cell>
          <cell r="BO596">
            <v>0</v>
          </cell>
          <cell r="BP596">
            <v>0</v>
          </cell>
          <cell r="BQ596">
            <v>0</v>
          </cell>
          <cell r="BR596">
            <v>0</v>
          </cell>
          <cell r="BS596">
            <v>0</v>
          </cell>
          <cell r="BT596">
            <v>0</v>
          </cell>
          <cell r="BU596">
            <v>2</v>
          </cell>
        </row>
        <row r="597">
          <cell r="F597">
            <v>14.01</v>
          </cell>
          <cell r="H597">
            <v>0</v>
          </cell>
          <cell r="I597">
            <v>14.01</v>
          </cell>
          <cell r="K597">
            <v>0</v>
          </cell>
          <cell r="L597">
            <v>0</v>
          </cell>
          <cell r="U597" t="str">
            <v>Building an army to protect the people of Afghanistan from external threats</v>
          </cell>
          <cell r="V597" t="str">
            <v/>
          </cell>
          <cell r="W597" t="str">
            <v>Strongly Agree</v>
          </cell>
          <cell r="X597" t="str">
            <v>Agree Somewhat</v>
          </cell>
          <cell r="Y597" t="str">
            <v>Neither Agree nor Disagree</v>
          </cell>
          <cell r="Z597" t="str">
            <v>Disagree Somewhat</v>
          </cell>
          <cell r="AA597" t="str">
            <v>Strongly Disagree</v>
          </cell>
          <cell r="AB597">
            <v>0</v>
          </cell>
          <cell r="AC597">
            <v>0</v>
          </cell>
          <cell r="AD597">
            <v>0</v>
          </cell>
          <cell r="AE597">
            <v>0</v>
          </cell>
          <cell r="AF597">
            <v>0</v>
          </cell>
          <cell r="AG597">
            <v>0</v>
          </cell>
          <cell r="AH597">
            <v>0</v>
          </cell>
          <cell r="AI597">
            <v>0</v>
          </cell>
          <cell r="AJ597">
            <v>0</v>
          </cell>
          <cell r="AK597">
            <v>0</v>
          </cell>
          <cell r="AL597">
            <v>0</v>
          </cell>
          <cell r="AM597">
            <v>0</v>
          </cell>
          <cell r="AN597">
            <v>0</v>
          </cell>
          <cell r="AO597">
            <v>0</v>
          </cell>
          <cell r="AP597">
            <v>0</v>
          </cell>
          <cell r="AQ597">
            <v>0</v>
          </cell>
          <cell r="AR597">
            <v>0</v>
          </cell>
          <cell r="AS597">
            <v>0</v>
          </cell>
          <cell r="AT597">
            <v>0</v>
          </cell>
          <cell r="AU597">
            <v>0</v>
          </cell>
          <cell r="AV597">
            <v>0</v>
          </cell>
          <cell r="AW597">
            <v>0</v>
          </cell>
          <cell r="AX597">
            <v>0</v>
          </cell>
          <cell r="AY597">
            <v>0</v>
          </cell>
          <cell r="AZ597">
            <v>0</v>
          </cell>
          <cell r="BA597">
            <v>0</v>
          </cell>
          <cell r="BB597">
            <v>0</v>
          </cell>
          <cell r="BC597">
            <v>0</v>
          </cell>
          <cell r="BD597">
            <v>0</v>
          </cell>
          <cell r="BE597">
            <v>0</v>
          </cell>
          <cell r="BF597">
            <v>0</v>
          </cell>
          <cell r="BG597">
            <v>0</v>
          </cell>
          <cell r="BH597">
            <v>0</v>
          </cell>
          <cell r="BI597">
            <v>0</v>
          </cell>
          <cell r="BJ597">
            <v>0</v>
          </cell>
          <cell r="BK597">
            <v>0</v>
          </cell>
          <cell r="BL597">
            <v>0</v>
          </cell>
          <cell r="BM597">
            <v>0</v>
          </cell>
          <cell r="BN597">
            <v>0</v>
          </cell>
          <cell r="BO597">
            <v>0</v>
          </cell>
          <cell r="BP597">
            <v>0</v>
          </cell>
          <cell r="BQ597">
            <v>0</v>
          </cell>
          <cell r="BR597">
            <v>0</v>
          </cell>
          <cell r="BS597">
            <v>0</v>
          </cell>
          <cell r="BT597">
            <v>0</v>
          </cell>
          <cell r="BU597">
            <v>5</v>
          </cell>
        </row>
        <row r="598">
          <cell r="F598">
            <v>14.02</v>
          </cell>
          <cell r="H598">
            <v>0</v>
          </cell>
          <cell r="I598">
            <v>14.02</v>
          </cell>
          <cell r="K598">
            <v>0</v>
          </cell>
          <cell r="L598">
            <v>0</v>
          </cell>
          <cell r="U598" t="str">
            <v>Create a single education curriculum to be taught to all children in Afghanistan</v>
          </cell>
          <cell r="V598" t="str">
            <v/>
          </cell>
          <cell r="W598" t="str">
            <v>Strongly Agree</v>
          </cell>
          <cell r="X598" t="str">
            <v>Agree Somewhat</v>
          </cell>
          <cell r="Y598" t="str">
            <v>Neither Agree nor Disagree</v>
          </cell>
          <cell r="Z598" t="str">
            <v>Disagree Somewhat</v>
          </cell>
          <cell r="AA598" t="str">
            <v>Strongly Disagree</v>
          </cell>
          <cell r="AB598">
            <v>0</v>
          </cell>
          <cell r="AC598">
            <v>0</v>
          </cell>
          <cell r="AD598">
            <v>0</v>
          </cell>
          <cell r="AE598">
            <v>0</v>
          </cell>
          <cell r="AF598">
            <v>0</v>
          </cell>
          <cell r="AG598">
            <v>0</v>
          </cell>
          <cell r="AH598">
            <v>0</v>
          </cell>
          <cell r="AI598">
            <v>0</v>
          </cell>
          <cell r="AJ598">
            <v>0</v>
          </cell>
          <cell r="AK598">
            <v>0</v>
          </cell>
          <cell r="AL598">
            <v>0</v>
          </cell>
          <cell r="AM598">
            <v>0</v>
          </cell>
          <cell r="AN598">
            <v>0</v>
          </cell>
          <cell r="AO598">
            <v>0</v>
          </cell>
          <cell r="AP598">
            <v>0</v>
          </cell>
          <cell r="AQ598">
            <v>0</v>
          </cell>
          <cell r="AR598">
            <v>0</v>
          </cell>
          <cell r="AS598">
            <v>0</v>
          </cell>
          <cell r="AT598">
            <v>0</v>
          </cell>
          <cell r="AU598">
            <v>0</v>
          </cell>
          <cell r="AV598">
            <v>0</v>
          </cell>
          <cell r="AW598">
            <v>0</v>
          </cell>
          <cell r="AX598">
            <v>0</v>
          </cell>
          <cell r="AY598">
            <v>0</v>
          </cell>
          <cell r="AZ598">
            <v>0</v>
          </cell>
          <cell r="BA598">
            <v>0</v>
          </cell>
          <cell r="BB598">
            <v>0</v>
          </cell>
          <cell r="BC598">
            <v>0</v>
          </cell>
          <cell r="BD598">
            <v>0</v>
          </cell>
          <cell r="BE598">
            <v>0</v>
          </cell>
          <cell r="BF598">
            <v>0</v>
          </cell>
          <cell r="BG598">
            <v>0</v>
          </cell>
          <cell r="BH598">
            <v>0</v>
          </cell>
          <cell r="BI598">
            <v>0</v>
          </cell>
          <cell r="BJ598">
            <v>0</v>
          </cell>
          <cell r="BK598">
            <v>0</v>
          </cell>
          <cell r="BL598">
            <v>0</v>
          </cell>
          <cell r="BM598">
            <v>0</v>
          </cell>
          <cell r="BN598">
            <v>0</v>
          </cell>
          <cell r="BO598">
            <v>0</v>
          </cell>
          <cell r="BP598">
            <v>0</v>
          </cell>
          <cell r="BQ598">
            <v>0</v>
          </cell>
          <cell r="BR598">
            <v>0</v>
          </cell>
          <cell r="BS598">
            <v>0</v>
          </cell>
          <cell r="BT598">
            <v>0</v>
          </cell>
          <cell r="BU598">
            <v>5</v>
          </cell>
        </row>
        <row r="599">
          <cell r="F599">
            <v>14.03</v>
          </cell>
          <cell r="H599">
            <v>0</v>
          </cell>
          <cell r="I599">
            <v>14.03</v>
          </cell>
          <cell r="K599">
            <v>0</v>
          </cell>
          <cell r="L599">
            <v>0</v>
          </cell>
          <cell r="U599" t="str">
            <v>Build roads and bridges to improve links between provincial centers and villages</v>
          </cell>
          <cell r="V599" t="str">
            <v/>
          </cell>
          <cell r="W599" t="str">
            <v>Strongly Agree</v>
          </cell>
          <cell r="X599" t="str">
            <v>Agree Somewhat</v>
          </cell>
          <cell r="Y599" t="str">
            <v>Neither Agree nor Disagree</v>
          </cell>
          <cell r="Z599" t="str">
            <v>Disagree Somewhat</v>
          </cell>
          <cell r="AA599" t="str">
            <v>Strongly Disagree</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cell r="AS599">
            <v>0</v>
          </cell>
          <cell r="AT599">
            <v>0</v>
          </cell>
          <cell r="AU599">
            <v>0</v>
          </cell>
          <cell r="AV599">
            <v>0</v>
          </cell>
          <cell r="AW599">
            <v>0</v>
          </cell>
          <cell r="AX599">
            <v>0</v>
          </cell>
          <cell r="AY599">
            <v>0</v>
          </cell>
          <cell r="AZ599">
            <v>0</v>
          </cell>
          <cell r="BA599">
            <v>0</v>
          </cell>
          <cell r="BB599">
            <v>0</v>
          </cell>
          <cell r="BC599">
            <v>0</v>
          </cell>
          <cell r="BD599">
            <v>0</v>
          </cell>
          <cell r="BE599">
            <v>0</v>
          </cell>
          <cell r="BF599">
            <v>0</v>
          </cell>
          <cell r="BG599">
            <v>0</v>
          </cell>
          <cell r="BH599">
            <v>0</v>
          </cell>
          <cell r="BI599">
            <v>0</v>
          </cell>
          <cell r="BJ599">
            <v>0</v>
          </cell>
          <cell r="BK599">
            <v>0</v>
          </cell>
          <cell r="BL599">
            <v>0</v>
          </cell>
          <cell r="BM599">
            <v>0</v>
          </cell>
          <cell r="BN599">
            <v>0</v>
          </cell>
          <cell r="BO599">
            <v>0</v>
          </cell>
          <cell r="BP599">
            <v>0</v>
          </cell>
          <cell r="BQ599">
            <v>0</v>
          </cell>
          <cell r="BR599">
            <v>0</v>
          </cell>
          <cell r="BS599">
            <v>0</v>
          </cell>
          <cell r="BT599">
            <v>0</v>
          </cell>
          <cell r="BU599">
            <v>5</v>
          </cell>
        </row>
        <row r="600">
          <cell r="F600">
            <v>14.04</v>
          </cell>
          <cell r="H600">
            <v>0</v>
          </cell>
          <cell r="I600">
            <v>14.04</v>
          </cell>
          <cell r="K600">
            <v>0</v>
          </cell>
          <cell r="L600">
            <v>0</v>
          </cell>
          <cell r="U600" t="str">
            <v>Hold elections for [Malik / Arbab / Qariyadar], district administrator, and provincial governor</v>
          </cell>
          <cell r="V600" t="str">
            <v/>
          </cell>
          <cell r="W600" t="str">
            <v>Strongly Agree</v>
          </cell>
          <cell r="X600" t="str">
            <v>Agree Somewhat</v>
          </cell>
          <cell r="Y600" t="str">
            <v>Neither Agree nor Disagree</v>
          </cell>
          <cell r="Z600" t="str">
            <v>Disagree Somewhat</v>
          </cell>
          <cell r="AA600" t="str">
            <v>Strongly Disagree</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P600">
            <v>0</v>
          </cell>
          <cell r="AQ600">
            <v>0</v>
          </cell>
          <cell r="AR600">
            <v>0</v>
          </cell>
          <cell r="AS600">
            <v>0</v>
          </cell>
          <cell r="AT600">
            <v>0</v>
          </cell>
          <cell r="AU600">
            <v>0</v>
          </cell>
          <cell r="AV600">
            <v>0</v>
          </cell>
          <cell r="AW600">
            <v>0</v>
          </cell>
          <cell r="AX600">
            <v>0</v>
          </cell>
          <cell r="AY600">
            <v>0</v>
          </cell>
          <cell r="AZ600">
            <v>0</v>
          </cell>
          <cell r="BA600">
            <v>0</v>
          </cell>
          <cell r="BB600">
            <v>0</v>
          </cell>
          <cell r="BC600">
            <v>0</v>
          </cell>
          <cell r="BD600">
            <v>0</v>
          </cell>
          <cell r="BE600">
            <v>0</v>
          </cell>
          <cell r="BF600">
            <v>0</v>
          </cell>
          <cell r="BG600">
            <v>0</v>
          </cell>
          <cell r="BH600">
            <v>0</v>
          </cell>
          <cell r="BI600">
            <v>0</v>
          </cell>
          <cell r="BJ600">
            <v>0</v>
          </cell>
          <cell r="BK600">
            <v>0</v>
          </cell>
          <cell r="BL600">
            <v>0</v>
          </cell>
          <cell r="BM600">
            <v>0</v>
          </cell>
          <cell r="BN600">
            <v>0</v>
          </cell>
          <cell r="BO600">
            <v>0</v>
          </cell>
          <cell r="BP600">
            <v>0</v>
          </cell>
          <cell r="BQ600">
            <v>0</v>
          </cell>
          <cell r="BR600">
            <v>0</v>
          </cell>
          <cell r="BS600">
            <v>0</v>
          </cell>
          <cell r="BT600">
            <v>0</v>
          </cell>
          <cell r="BU600">
            <v>5</v>
          </cell>
        </row>
        <row r="601">
          <cell r="F601">
            <v>14.059999999999999</v>
          </cell>
          <cell r="H601">
            <v>0</v>
          </cell>
          <cell r="I601">
            <v>14.059999999999999</v>
          </cell>
          <cell r="K601">
            <v>0</v>
          </cell>
          <cell r="L601">
            <v>0</v>
          </cell>
          <cell r="U601" t="str">
            <v>Pay salaries of doctors and build clinics and hospitals so that people in rural Afghanistan can receive modern medicine</v>
          </cell>
          <cell r="V601" t="str">
            <v/>
          </cell>
          <cell r="W601" t="str">
            <v>Strongly Agree</v>
          </cell>
          <cell r="X601" t="str">
            <v>Agree Somewhat</v>
          </cell>
          <cell r="Y601" t="str">
            <v>Neither Agree nor Disagree</v>
          </cell>
          <cell r="Z601" t="str">
            <v>Disagree Somewhat</v>
          </cell>
          <cell r="AA601" t="str">
            <v>Strongly Disagree</v>
          </cell>
          <cell r="AB601">
            <v>0</v>
          </cell>
          <cell r="AC601">
            <v>0</v>
          </cell>
          <cell r="AD601">
            <v>0</v>
          </cell>
          <cell r="AE601">
            <v>0</v>
          </cell>
          <cell r="AF601">
            <v>0</v>
          </cell>
          <cell r="AG601">
            <v>0</v>
          </cell>
          <cell r="AH601">
            <v>0</v>
          </cell>
          <cell r="AI601">
            <v>0</v>
          </cell>
          <cell r="AJ601">
            <v>0</v>
          </cell>
          <cell r="AK601">
            <v>0</v>
          </cell>
          <cell r="AL601">
            <v>0</v>
          </cell>
          <cell r="AM601">
            <v>0</v>
          </cell>
          <cell r="AN601">
            <v>0</v>
          </cell>
          <cell r="AO601">
            <v>0</v>
          </cell>
          <cell r="AP601">
            <v>0</v>
          </cell>
          <cell r="AQ601">
            <v>0</v>
          </cell>
          <cell r="AR601">
            <v>0</v>
          </cell>
          <cell r="AS601">
            <v>0</v>
          </cell>
          <cell r="AT601">
            <v>0</v>
          </cell>
          <cell r="AU601">
            <v>0</v>
          </cell>
          <cell r="AV601">
            <v>0</v>
          </cell>
          <cell r="AW601">
            <v>0</v>
          </cell>
          <cell r="AX601">
            <v>0</v>
          </cell>
          <cell r="AY601">
            <v>0</v>
          </cell>
          <cell r="AZ601">
            <v>0</v>
          </cell>
          <cell r="BA601">
            <v>0</v>
          </cell>
          <cell r="BB601">
            <v>0</v>
          </cell>
          <cell r="BC601">
            <v>0</v>
          </cell>
          <cell r="BD601">
            <v>0</v>
          </cell>
          <cell r="BE601">
            <v>0</v>
          </cell>
          <cell r="BF601">
            <v>0</v>
          </cell>
          <cell r="BG601">
            <v>0</v>
          </cell>
          <cell r="BH601">
            <v>0</v>
          </cell>
          <cell r="BI601">
            <v>0</v>
          </cell>
          <cell r="BJ601">
            <v>0</v>
          </cell>
          <cell r="BK601">
            <v>0</v>
          </cell>
          <cell r="BL601">
            <v>0</v>
          </cell>
          <cell r="BM601">
            <v>0</v>
          </cell>
          <cell r="BN601">
            <v>0</v>
          </cell>
          <cell r="BO601">
            <v>0</v>
          </cell>
          <cell r="BP601">
            <v>0</v>
          </cell>
          <cell r="BQ601">
            <v>0</v>
          </cell>
          <cell r="BR601">
            <v>0</v>
          </cell>
          <cell r="BS601">
            <v>0</v>
          </cell>
          <cell r="BT601">
            <v>0</v>
          </cell>
          <cell r="BU601">
            <v>5</v>
          </cell>
        </row>
        <row r="602">
          <cell r="F602">
            <v>14.07</v>
          </cell>
          <cell r="H602">
            <v>0</v>
          </cell>
          <cell r="I602">
            <v>14.07</v>
          </cell>
          <cell r="K602">
            <v>0</v>
          </cell>
          <cell r="L602">
            <v>0</v>
          </cell>
          <cell r="U602" t="str">
            <v>Create a local court system so that people in this area who have broken the national laws of Afghanistan can be punished and so that disputes can be resolved based on the national law of Afghanistan</v>
          </cell>
          <cell r="V602" t="str">
            <v/>
          </cell>
          <cell r="W602" t="str">
            <v>Strongly Agree</v>
          </cell>
          <cell r="X602" t="str">
            <v>Agree Somewhat</v>
          </cell>
          <cell r="Y602" t="str">
            <v>Neither Agree nor Disagree</v>
          </cell>
          <cell r="Z602" t="str">
            <v>Disagree Somewhat</v>
          </cell>
          <cell r="AA602" t="str">
            <v>Strongly Disagree</v>
          </cell>
          <cell r="AB602">
            <v>0</v>
          </cell>
          <cell r="AC602">
            <v>0</v>
          </cell>
          <cell r="AD602">
            <v>0</v>
          </cell>
          <cell r="AE602">
            <v>0</v>
          </cell>
          <cell r="AF602">
            <v>0</v>
          </cell>
          <cell r="AG602">
            <v>0</v>
          </cell>
          <cell r="AH602">
            <v>0</v>
          </cell>
          <cell r="AI602">
            <v>0</v>
          </cell>
          <cell r="AJ602">
            <v>0</v>
          </cell>
          <cell r="AK602">
            <v>0</v>
          </cell>
          <cell r="AL602">
            <v>0</v>
          </cell>
          <cell r="AM602">
            <v>0</v>
          </cell>
          <cell r="AN602">
            <v>0</v>
          </cell>
          <cell r="AO602">
            <v>0</v>
          </cell>
          <cell r="AP602">
            <v>0</v>
          </cell>
          <cell r="AQ602">
            <v>0</v>
          </cell>
          <cell r="AR602">
            <v>0</v>
          </cell>
          <cell r="AS602">
            <v>0</v>
          </cell>
          <cell r="AT602">
            <v>0</v>
          </cell>
          <cell r="AU602">
            <v>0</v>
          </cell>
          <cell r="AV602">
            <v>0</v>
          </cell>
          <cell r="AW602">
            <v>0</v>
          </cell>
          <cell r="AX602">
            <v>0</v>
          </cell>
          <cell r="AY602">
            <v>0</v>
          </cell>
          <cell r="AZ602">
            <v>0</v>
          </cell>
          <cell r="BA602">
            <v>0</v>
          </cell>
          <cell r="BB602">
            <v>0</v>
          </cell>
          <cell r="BC602">
            <v>0</v>
          </cell>
          <cell r="BD602">
            <v>0</v>
          </cell>
          <cell r="BE602">
            <v>0</v>
          </cell>
          <cell r="BF602">
            <v>0</v>
          </cell>
          <cell r="BG602">
            <v>0</v>
          </cell>
          <cell r="BH602">
            <v>0</v>
          </cell>
          <cell r="BI602">
            <v>0</v>
          </cell>
          <cell r="BJ602">
            <v>0</v>
          </cell>
          <cell r="BK602">
            <v>0</v>
          </cell>
          <cell r="BL602">
            <v>0</v>
          </cell>
          <cell r="BM602">
            <v>0</v>
          </cell>
          <cell r="BN602">
            <v>0</v>
          </cell>
          <cell r="BO602">
            <v>0</v>
          </cell>
          <cell r="BP602">
            <v>0</v>
          </cell>
          <cell r="BQ602">
            <v>0</v>
          </cell>
          <cell r="BR602">
            <v>0</v>
          </cell>
          <cell r="BS602">
            <v>0</v>
          </cell>
          <cell r="BT602">
            <v>0</v>
          </cell>
          <cell r="BU602">
            <v>5</v>
          </cell>
        </row>
        <row r="603">
          <cell r="F603">
            <v>14.079999999999998</v>
          </cell>
          <cell r="H603">
            <v>0</v>
          </cell>
          <cell r="I603">
            <v>14.079999999999998</v>
          </cell>
          <cell r="K603">
            <v>0</v>
          </cell>
          <cell r="L603">
            <v>0</v>
          </cell>
          <cell r="U603" t="str">
            <v>Construct an electrical grid to bring power to each village</v>
          </cell>
          <cell r="V603" t="str">
            <v/>
          </cell>
          <cell r="W603" t="str">
            <v>Strongly Agree</v>
          </cell>
          <cell r="X603" t="str">
            <v>Agree Somewhat</v>
          </cell>
          <cell r="Y603" t="str">
            <v>Neither Agree nor Disagree</v>
          </cell>
          <cell r="Z603" t="str">
            <v>Disagree Somewhat</v>
          </cell>
          <cell r="AA603" t="str">
            <v>Strongly Disagree</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P603">
            <v>0</v>
          </cell>
          <cell r="AQ603">
            <v>0</v>
          </cell>
          <cell r="AR603">
            <v>0</v>
          </cell>
          <cell r="AS603">
            <v>0</v>
          </cell>
          <cell r="AT603">
            <v>0</v>
          </cell>
          <cell r="AU603">
            <v>0</v>
          </cell>
          <cell r="AV603">
            <v>0</v>
          </cell>
          <cell r="AW603">
            <v>0</v>
          </cell>
          <cell r="AX603">
            <v>0</v>
          </cell>
          <cell r="AY603">
            <v>0</v>
          </cell>
          <cell r="AZ603">
            <v>0</v>
          </cell>
          <cell r="BA603">
            <v>0</v>
          </cell>
          <cell r="BB603">
            <v>0</v>
          </cell>
          <cell r="BC603">
            <v>0</v>
          </cell>
          <cell r="BD603">
            <v>0</v>
          </cell>
          <cell r="BE603">
            <v>0</v>
          </cell>
          <cell r="BF603">
            <v>0</v>
          </cell>
          <cell r="BG603">
            <v>0</v>
          </cell>
          <cell r="BH603">
            <v>0</v>
          </cell>
          <cell r="BI603">
            <v>0</v>
          </cell>
          <cell r="BJ603">
            <v>0</v>
          </cell>
          <cell r="BK603">
            <v>0</v>
          </cell>
          <cell r="BL603">
            <v>0</v>
          </cell>
          <cell r="BM603">
            <v>0</v>
          </cell>
          <cell r="BN603">
            <v>0</v>
          </cell>
          <cell r="BO603">
            <v>0</v>
          </cell>
          <cell r="BP603">
            <v>0</v>
          </cell>
          <cell r="BQ603">
            <v>0</v>
          </cell>
          <cell r="BR603">
            <v>0</v>
          </cell>
          <cell r="BS603">
            <v>0</v>
          </cell>
          <cell r="BT603">
            <v>0</v>
          </cell>
          <cell r="BU603">
            <v>5</v>
          </cell>
        </row>
        <row r="604">
          <cell r="F604">
            <v>14.099999999999998</v>
          </cell>
          <cell r="H604">
            <v>0</v>
          </cell>
          <cell r="I604">
            <v>14.099999999999998</v>
          </cell>
          <cell r="K604">
            <v>0</v>
          </cell>
          <cell r="L604">
            <v>0</v>
          </cell>
          <cell r="U604" t="str">
            <v>Build roads and bridges to improve transportation links between provincial centers and major cities, such as Kabul</v>
          </cell>
          <cell r="V604" t="str">
            <v/>
          </cell>
          <cell r="W604" t="str">
            <v>Strongly Agree</v>
          </cell>
          <cell r="X604" t="str">
            <v>Agree Somewhat</v>
          </cell>
          <cell r="Y604" t="str">
            <v>Neither Agree nor Disagree</v>
          </cell>
          <cell r="Z604" t="str">
            <v>Disagree Somewhat</v>
          </cell>
          <cell r="AA604" t="str">
            <v>Strongly Disagree</v>
          </cell>
          <cell r="AB604">
            <v>0</v>
          </cell>
          <cell r="AC604">
            <v>0</v>
          </cell>
          <cell r="AD604">
            <v>0</v>
          </cell>
          <cell r="AE604">
            <v>0</v>
          </cell>
          <cell r="AF604">
            <v>0</v>
          </cell>
          <cell r="AG604">
            <v>0</v>
          </cell>
          <cell r="AH604">
            <v>0</v>
          </cell>
          <cell r="AI604">
            <v>0</v>
          </cell>
          <cell r="AJ604">
            <v>0</v>
          </cell>
          <cell r="AK604">
            <v>0</v>
          </cell>
          <cell r="AL604">
            <v>0</v>
          </cell>
          <cell r="AM604">
            <v>0</v>
          </cell>
          <cell r="AN604">
            <v>0</v>
          </cell>
          <cell r="AO604">
            <v>0</v>
          </cell>
          <cell r="AP604">
            <v>0</v>
          </cell>
          <cell r="AQ604">
            <v>0</v>
          </cell>
          <cell r="AR604">
            <v>0</v>
          </cell>
          <cell r="AS604">
            <v>0</v>
          </cell>
          <cell r="AT604">
            <v>0</v>
          </cell>
          <cell r="AU604">
            <v>0</v>
          </cell>
          <cell r="AV604">
            <v>0</v>
          </cell>
          <cell r="AW604">
            <v>0</v>
          </cell>
          <cell r="AX604">
            <v>0</v>
          </cell>
          <cell r="AY604">
            <v>0</v>
          </cell>
          <cell r="AZ604">
            <v>0</v>
          </cell>
          <cell r="BA604">
            <v>0</v>
          </cell>
          <cell r="BB604">
            <v>0</v>
          </cell>
          <cell r="BC604">
            <v>0</v>
          </cell>
          <cell r="BD604">
            <v>0</v>
          </cell>
          <cell r="BE604">
            <v>0</v>
          </cell>
          <cell r="BF604">
            <v>0</v>
          </cell>
          <cell r="BG604">
            <v>0</v>
          </cell>
          <cell r="BH604">
            <v>0</v>
          </cell>
          <cell r="BI604">
            <v>0</v>
          </cell>
          <cell r="BJ604">
            <v>0</v>
          </cell>
          <cell r="BK604">
            <v>0</v>
          </cell>
          <cell r="BL604">
            <v>0</v>
          </cell>
          <cell r="BM604">
            <v>0</v>
          </cell>
          <cell r="BN604">
            <v>0</v>
          </cell>
          <cell r="BO604">
            <v>0</v>
          </cell>
          <cell r="BP604">
            <v>0</v>
          </cell>
          <cell r="BQ604">
            <v>0</v>
          </cell>
          <cell r="BR604">
            <v>0</v>
          </cell>
          <cell r="BS604">
            <v>0</v>
          </cell>
          <cell r="BT604">
            <v>0</v>
          </cell>
          <cell r="BU604">
            <v>5</v>
          </cell>
        </row>
        <row r="605">
          <cell r="F605">
            <v>14.119999999999997</v>
          </cell>
          <cell r="H605">
            <v>0</v>
          </cell>
          <cell r="I605">
            <v>14.119999999999997</v>
          </cell>
          <cell r="K605">
            <v>0</v>
          </cell>
          <cell r="L605">
            <v>0</v>
          </cell>
          <cell r="U605" t="str">
            <v>Build and maintain a deep well or other source of clean drinking water in each village</v>
          </cell>
          <cell r="V605" t="str">
            <v/>
          </cell>
          <cell r="W605" t="str">
            <v>Strongly Agree</v>
          </cell>
          <cell r="X605" t="str">
            <v>Agree Somewhat</v>
          </cell>
          <cell r="Y605" t="str">
            <v>Neither Agree nor Disagree</v>
          </cell>
          <cell r="Z605" t="str">
            <v>Disagree Somewhat</v>
          </cell>
          <cell r="AA605" t="str">
            <v>Strongly Disagree</v>
          </cell>
          <cell r="AB605">
            <v>0</v>
          </cell>
          <cell r="AC605">
            <v>0</v>
          </cell>
          <cell r="AD605">
            <v>0</v>
          </cell>
          <cell r="AE605">
            <v>0</v>
          </cell>
          <cell r="AF605">
            <v>0</v>
          </cell>
          <cell r="AG605">
            <v>0</v>
          </cell>
          <cell r="AH605">
            <v>0</v>
          </cell>
          <cell r="AI605">
            <v>0</v>
          </cell>
          <cell r="AJ605">
            <v>0</v>
          </cell>
          <cell r="AK605">
            <v>0</v>
          </cell>
          <cell r="AL605">
            <v>0</v>
          </cell>
          <cell r="AM605">
            <v>0</v>
          </cell>
          <cell r="AN605">
            <v>0</v>
          </cell>
          <cell r="AO605">
            <v>0</v>
          </cell>
          <cell r="AP605">
            <v>0</v>
          </cell>
          <cell r="AQ605">
            <v>0</v>
          </cell>
          <cell r="AR605">
            <v>0</v>
          </cell>
          <cell r="AS605">
            <v>0</v>
          </cell>
          <cell r="AT605">
            <v>0</v>
          </cell>
          <cell r="AU605">
            <v>0</v>
          </cell>
          <cell r="AV605">
            <v>0</v>
          </cell>
          <cell r="AW605">
            <v>0</v>
          </cell>
          <cell r="AX605">
            <v>0</v>
          </cell>
          <cell r="AY605">
            <v>0</v>
          </cell>
          <cell r="AZ605">
            <v>0</v>
          </cell>
          <cell r="BA605">
            <v>0</v>
          </cell>
          <cell r="BB605">
            <v>0</v>
          </cell>
          <cell r="BC605">
            <v>0</v>
          </cell>
          <cell r="BD605">
            <v>0</v>
          </cell>
          <cell r="BE605">
            <v>0</v>
          </cell>
          <cell r="BF605">
            <v>0</v>
          </cell>
          <cell r="BG605">
            <v>0</v>
          </cell>
          <cell r="BH605">
            <v>0</v>
          </cell>
          <cell r="BI605">
            <v>0</v>
          </cell>
          <cell r="BJ605">
            <v>0</v>
          </cell>
          <cell r="BK605">
            <v>0</v>
          </cell>
          <cell r="BL605">
            <v>0</v>
          </cell>
          <cell r="BM605">
            <v>0</v>
          </cell>
          <cell r="BN605">
            <v>0</v>
          </cell>
          <cell r="BO605">
            <v>0</v>
          </cell>
          <cell r="BP605">
            <v>0</v>
          </cell>
          <cell r="BQ605">
            <v>0</v>
          </cell>
          <cell r="BR605">
            <v>0</v>
          </cell>
          <cell r="BS605">
            <v>0</v>
          </cell>
          <cell r="BT605">
            <v>0</v>
          </cell>
          <cell r="BU605">
            <v>5</v>
          </cell>
        </row>
        <row r="606">
          <cell r="F606">
            <v>14.13</v>
          </cell>
          <cell r="H606">
            <v>0</v>
          </cell>
          <cell r="I606">
            <v>14.13</v>
          </cell>
          <cell r="K606">
            <v>0</v>
          </cell>
          <cell r="L606">
            <v>0</v>
          </cell>
          <cell r="U606" t="str">
            <v>Build an army to protect the central government against threats from inside Afghanistan</v>
          </cell>
          <cell r="V606" t="str">
            <v/>
          </cell>
          <cell r="W606" t="str">
            <v>Strongly Agree</v>
          </cell>
          <cell r="X606" t="str">
            <v>Agree Somewhat</v>
          </cell>
          <cell r="Y606" t="str">
            <v>Neither Agree nor Disagree</v>
          </cell>
          <cell r="Z606" t="str">
            <v>Disagree Somewhat</v>
          </cell>
          <cell r="AA606" t="str">
            <v>Strongly Disagree</v>
          </cell>
          <cell r="AB606">
            <v>0</v>
          </cell>
          <cell r="AC606">
            <v>0</v>
          </cell>
          <cell r="AD606">
            <v>0</v>
          </cell>
          <cell r="AE606">
            <v>0</v>
          </cell>
          <cell r="AF606">
            <v>0</v>
          </cell>
          <cell r="AG606">
            <v>0</v>
          </cell>
          <cell r="AH606">
            <v>0</v>
          </cell>
          <cell r="AI606">
            <v>0</v>
          </cell>
          <cell r="AJ606">
            <v>0</v>
          </cell>
          <cell r="AK606">
            <v>0</v>
          </cell>
          <cell r="AL606">
            <v>0</v>
          </cell>
          <cell r="AM606">
            <v>0</v>
          </cell>
          <cell r="AN606">
            <v>0</v>
          </cell>
          <cell r="AO606">
            <v>0</v>
          </cell>
          <cell r="AP606">
            <v>0</v>
          </cell>
          <cell r="AQ606">
            <v>0</v>
          </cell>
          <cell r="AR606">
            <v>0</v>
          </cell>
          <cell r="AS606">
            <v>0</v>
          </cell>
          <cell r="AT606">
            <v>0</v>
          </cell>
          <cell r="AU606">
            <v>0</v>
          </cell>
          <cell r="AV606">
            <v>0</v>
          </cell>
          <cell r="AW606">
            <v>0</v>
          </cell>
          <cell r="AX606">
            <v>0</v>
          </cell>
          <cell r="AY606">
            <v>0</v>
          </cell>
          <cell r="AZ606">
            <v>0</v>
          </cell>
          <cell r="BA606">
            <v>0</v>
          </cell>
          <cell r="BB606">
            <v>0</v>
          </cell>
          <cell r="BC606">
            <v>0</v>
          </cell>
          <cell r="BD606">
            <v>0</v>
          </cell>
          <cell r="BE606">
            <v>0</v>
          </cell>
          <cell r="BF606">
            <v>0</v>
          </cell>
          <cell r="BG606">
            <v>0</v>
          </cell>
          <cell r="BH606">
            <v>0</v>
          </cell>
          <cell r="BI606">
            <v>0</v>
          </cell>
          <cell r="BJ606">
            <v>0</v>
          </cell>
          <cell r="BK606">
            <v>0</v>
          </cell>
          <cell r="BL606">
            <v>0</v>
          </cell>
          <cell r="BM606">
            <v>0</v>
          </cell>
          <cell r="BN606">
            <v>0</v>
          </cell>
          <cell r="BO606">
            <v>0</v>
          </cell>
          <cell r="BP606">
            <v>0</v>
          </cell>
          <cell r="BQ606">
            <v>0</v>
          </cell>
          <cell r="BR606">
            <v>0</v>
          </cell>
          <cell r="BS606">
            <v>0</v>
          </cell>
          <cell r="BT606">
            <v>0</v>
          </cell>
          <cell r="BU606">
            <v>5</v>
          </cell>
        </row>
        <row r="607">
          <cell r="F607">
            <v>14.139999999999997</v>
          </cell>
          <cell r="H607">
            <v>0</v>
          </cell>
          <cell r="I607">
            <v>14.139999999999997</v>
          </cell>
          <cell r="K607">
            <v>0</v>
          </cell>
          <cell r="L607">
            <v>0</v>
          </cell>
          <cell r="U607" t="str">
            <v>Build and maintain a system of irrigation canals in each village</v>
          </cell>
          <cell r="V607" t="str">
            <v/>
          </cell>
          <cell r="W607" t="str">
            <v>Strongly Agree</v>
          </cell>
          <cell r="X607" t="str">
            <v>Agree Somewhat</v>
          </cell>
          <cell r="Y607" t="str">
            <v>Neither Agree nor Disagree</v>
          </cell>
          <cell r="Z607" t="str">
            <v>Disagree Somewhat</v>
          </cell>
          <cell r="AA607" t="str">
            <v>Strongly Disagree</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cell r="AS607">
            <v>0</v>
          </cell>
          <cell r="AT607">
            <v>0</v>
          </cell>
          <cell r="AU607">
            <v>0</v>
          </cell>
          <cell r="AV607">
            <v>0</v>
          </cell>
          <cell r="AW607">
            <v>0</v>
          </cell>
          <cell r="AX607">
            <v>0</v>
          </cell>
          <cell r="AY607">
            <v>0</v>
          </cell>
          <cell r="AZ607">
            <v>0</v>
          </cell>
          <cell r="BA607">
            <v>0</v>
          </cell>
          <cell r="BB607">
            <v>0</v>
          </cell>
          <cell r="BC607">
            <v>0</v>
          </cell>
          <cell r="BD607">
            <v>0</v>
          </cell>
          <cell r="BE607">
            <v>0</v>
          </cell>
          <cell r="BF607">
            <v>0</v>
          </cell>
          <cell r="BG607">
            <v>0</v>
          </cell>
          <cell r="BH607">
            <v>0</v>
          </cell>
          <cell r="BI607">
            <v>0</v>
          </cell>
          <cell r="BJ607">
            <v>0</v>
          </cell>
          <cell r="BK607">
            <v>0</v>
          </cell>
          <cell r="BL607">
            <v>0</v>
          </cell>
          <cell r="BM607">
            <v>0</v>
          </cell>
          <cell r="BN607">
            <v>0</v>
          </cell>
          <cell r="BO607">
            <v>0</v>
          </cell>
          <cell r="BP607">
            <v>0</v>
          </cell>
          <cell r="BQ607">
            <v>0</v>
          </cell>
          <cell r="BR607">
            <v>0</v>
          </cell>
          <cell r="BS607">
            <v>0</v>
          </cell>
          <cell r="BT607">
            <v>0</v>
          </cell>
          <cell r="BU607">
            <v>5</v>
          </cell>
        </row>
        <row r="608">
          <cell r="F608">
            <v>14.15</v>
          </cell>
          <cell r="H608">
            <v>0</v>
          </cell>
          <cell r="I608">
            <v>14.15</v>
          </cell>
          <cell r="K608">
            <v>0</v>
          </cell>
          <cell r="L608">
            <v>0</v>
          </cell>
          <cell r="U608" t="str">
            <v>Pay fees and living expenses for qualified young people from rural Afghanistan to attend university in Kabul</v>
          </cell>
          <cell r="V608" t="str">
            <v/>
          </cell>
          <cell r="W608" t="str">
            <v>Strongly Agree</v>
          </cell>
          <cell r="X608" t="str">
            <v>Agree Somewhat</v>
          </cell>
          <cell r="Y608" t="str">
            <v>Neither Agree nor Disagree</v>
          </cell>
          <cell r="Z608" t="str">
            <v>Disagree Somewhat</v>
          </cell>
          <cell r="AA608" t="str">
            <v>Strongly Disagree</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P608">
            <v>0</v>
          </cell>
          <cell r="AQ608">
            <v>0</v>
          </cell>
          <cell r="AR608">
            <v>0</v>
          </cell>
          <cell r="AS608">
            <v>0</v>
          </cell>
          <cell r="AT608">
            <v>0</v>
          </cell>
          <cell r="AU608">
            <v>0</v>
          </cell>
          <cell r="AV608">
            <v>0</v>
          </cell>
          <cell r="AW608">
            <v>0</v>
          </cell>
          <cell r="AX608">
            <v>0</v>
          </cell>
          <cell r="AY608">
            <v>0</v>
          </cell>
          <cell r="AZ608">
            <v>0</v>
          </cell>
          <cell r="BA608">
            <v>0</v>
          </cell>
          <cell r="BB608">
            <v>0</v>
          </cell>
          <cell r="BC608">
            <v>0</v>
          </cell>
          <cell r="BD608">
            <v>0</v>
          </cell>
          <cell r="BE608">
            <v>0</v>
          </cell>
          <cell r="BF608">
            <v>0</v>
          </cell>
          <cell r="BG608">
            <v>0</v>
          </cell>
          <cell r="BH608">
            <v>0</v>
          </cell>
          <cell r="BI608">
            <v>0</v>
          </cell>
          <cell r="BJ608">
            <v>0</v>
          </cell>
          <cell r="BK608">
            <v>0</v>
          </cell>
          <cell r="BL608">
            <v>0</v>
          </cell>
          <cell r="BM608">
            <v>0</v>
          </cell>
          <cell r="BN608">
            <v>0</v>
          </cell>
          <cell r="BO608">
            <v>0</v>
          </cell>
          <cell r="BP608">
            <v>0</v>
          </cell>
          <cell r="BQ608">
            <v>0</v>
          </cell>
          <cell r="BR608">
            <v>0</v>
          </cell>
          <cell r="BS608">
            <v>0</v>
          </cell>
          <cell r="BT608">
            <v>0</v>
          </cell>
          <cell r="BU608">
            <v>5</v>
          </cell>
        </row>
        <row r="609">
          <cell r="F609">
            <v>14.2</v>
          </cell>
          <cell r="H609">
            <v>0</v>
          </cell>
          <cell r="I609">
            <v>14.2</v>
          </cell>
          <cell r="K609">
            <v>0</v>
          </cell>
          <cell r="L609">
            <v>0</v>
          </cell>
          <cell r="U609" t="str">
            <v>Determining what children should learn in school</v>
          </cell>
          <cell r="V609" t="str">
            <v/>
          </cell>
          <cell r="W609" t="str">
            <v>Malik / Arbab / Qariyadar</v>
          </cell>
          <cell r="X609" t="str">
            <v>Khan / Zamindar / Beg / Baay</v>
          </cell>
          <cell r="Y609" t="str">
            <v>Mullah / Imam / Mosque Mullah</v>
          </cell>
          <cell r="Z609" t="str">
            <v>Commander</v>
          </cell>
          <cell r="AA609" t="str">
            <v>Tribal Elders / Whitebeards</v>
          </cell>
          <cell r="AB609" t="str">
            <v>{NAME OF COUNCIL 1}</v>
          </cell>
          <cell r="AC609" t="str">
            <v>Police</v>
          </cell>
          <cell r="AD609" t="str">
            <v>District Government</v>
          </cell>
          <cell r="AE609" t="str">
            <v>Provincial Government</v>
          </cell>
          <cell r="AF609" t="str">
            <v>Central Government</v>
          </cell>
          <cell r="AG609" t="str">
            <v>Other:</v>
          </cell>
          <cell r="AH609" t="str">
            <v>Villagers</v>
          </cell>
          <cell r="AI609">
            <v>0</v>
          </cell>
          <cell r="AJ609">
            <v>0</v>
          </cell>
          <cell r="AK609">
            <v>0</v>
          </cell>
          <cell r="AL609">
            <v>0</v>
          </cell>
          <cell r="AM609">
            <v>0</v>
          </cell>
          <cell r="AN609">
            <v>0</v>
          </cell>
          <cell r="AO609">
            <v>0</v>
          </cell>
          <cell r="AP609">
            <v>0</v>
          </cell>
          <cell r="AQ609">
            <v>0</v>
          </cell>
          <cell r="AR609">
            <v>0</v>
          </cell>
          <cell r="AS609">
            <v>0</v>
          </cell>
          <cell r="AT609">
            <v>0</v>
          </cell>
          <cell r="AU609">
            <v>0</v>
          </cell>
          <cell r="AV609">
            <v>0</v>
          </cell>
          <cell r="AW609">
            <v>0</v>
          </cell>
          <cell r="AX609">
            <v>0</v>
          </cell>
          <cell r="AY609">
            <v>0</v>
          </cell>
          <cell r="AZ609">
            <v>0</v>
          </cell>
          <cell r="BA609">
            <v>0</v>
          </cell>
          <cell r="BB609">
            <v>0</v>
          </cell>
          <cell r="BC609">
            <v>0</v>
          </cell>
          <cell r="BD609">
            <v>0</v>
          </cell>
          <cell r="BE609">
            <v>0</v>
          </cell>
          <cell r="BF609">
            <v>0</v>
          </cell>
          <cell r="BG609">
            <v>0</v>
          </cell>
          <cell r="BH609">
            <v>0</v>
          </cell>
          <cell r="BI609">
            <v>0</v>
          </cell>
          <cell r="BJ609">
            <v>0</v>
          </cell>
          <cell r="BK609">
            <v>0</v>
          </cell>
          <cell r="BL609">
            <v>0</v>
          </cell>
          <cell r="BM609">
            <v>0</v>
          </cell>
          <cell r="BN609">
            <v>0</v>
          </cell>
          <cell r="BO609">
            <v>0</v>
          </cell>
          <cell r="BP609">
            <v>0</v>
          </cell>
          <cell r="BQ609">
            <v>0</v>
          </cell>
          <cell r="BR609">
            <v>0</v>
          </cell>
          <cell r="BS609">
            <v>0</v>
          </cell>
          <cell r="BT609">
            <v>0</v>
          </cell>
          <cell r="BU609">
            <v>12</v>
          </cell>
        </row>
        <row r="610">
          <cell r="F610">
            <v>14.22</v>
          </cell>
          <cell r="H610">
            <v>0</v>
          </cell>
          <cell r="I610">
            <v>14.22</v>
          </cell>
          <cell r="K610">
            <v>0</v>
          </cell>
          <cell r="L610">
            <v>0</v>
          </cell>
          <cell r="U610" t="str">
            <v>Enforcing social guidelines in the village, such as growing beards, going to the mosque, wearing chadari or girls going to school</v>
          </cell>
          <cell r="V610" t="str">
            <v/>
          </cell>
          <cell r="W610" t="str">
            <v>Malik / Arbab / Qariyadar</v>
          </cell>
          <cell r="X610" t="str">
            <v>Khan / Zamindar / Beg / Baay</v>
          </cell>
          <cell r="Y610" t="str">
            <v>Mullah / Imam / Mosque Mullah</v>
          </cell>
          <cell r="Z610" t="str">
            <v>Commander</v>
          </cell>
          <cell r="AA610" t="str">
            <v>Tribal Elders / Whitebeards</v>
          </cell>
          <cell r="AB610" t="str">
            <v>{NAME OF COUNCIL 1}</v>
          </cell>
          <cell r="AC610" t="str">
            <v>Police</v>
          </cell>
          <cell r="AD610" t="str">
            <v>District Government</v>
          </cell>
          <cell r="AE610" t="str">
            <v>Provincial Government</v>
          </cell>
          <cell r="AF610" t="str">
            <v>Central Government</v>
          </cell>
          <cell r="AG610" t="str">
            <v>Other:</v>
          </cell>
          <cell r="AH610" t="str">
            <v>Villagers</v>
          </cell>
          <cell r="AI610">
            <v>0</v>
          </cell>
          <cell r="AJ610">
            <v>0</v>
          </cell>
          <cell r="AK610">
            <v>0</v>
          </cell>
          <cell r="AL610">
            <v>0</v>
          </cell>
          <cell r="AM610">
            <v>0</v>
          </cell>
          <cell r="AN610">
            <v>0</v>
          </cell>
          <cell r="AO610">
            <v>0</v>
          </cell>
          <cell r="AP610">
            <v>0</v>
          </cell>
          <cell r="AQ610">
            <v>0</v>
          </cell>
          <cell r="AR610">
            <v>0</v>
          </cell>
          <cell r="AS610">
            <v>0</v>
          </cell>
          <cell r="AT610">
            <v>0</v>
          </cell>
          <cell r="AU610">
            <v>0</v>
          </cell>
          <cell r="AV610">
            <v>0</v>
          </cell>
          <cell r="AW610">
            <v>0</v>
          </cell>
          <cell r="AX610">
            <v>0</v>
          </cell>
          <cell r="AY610">
            <v>0</v>
          </cell>
          <cell r="AZ610">
            <v>0</v>
          </cell>
          <cell r="BA610">
            <v>0</v>
          </cell>
          <cell r="BB610">
            <v>0</v>
          </cell>
          <cell r="BC610">
            <v>0</v>
          </cell>
          <cell r="BD610">
            <v>0</v>
          </cell>
          <cell r="BE610">
            <v>0</v>
          </cell>
          <cell r="BF610">
            <v>0</v>
          </cell>
          <cell r="BG610">
            <v>0</v>
          </cell>
          <cell r="BH610">
            <v>0</v>
          </cell>
          <cell r="BI610">
            <v>0</v>
          </cell>
          <cell r="BJ610">
            <v>0</v>
          </cell>
          <cell r="BK610">
            <v>0</v>
          </cell>
          <cell r="BL610">
            <v>0</v>
          </cell>
          <cell r="BM610">
            <v>0</v>
          </cell>
          <cell r="BN610">
            <v>0</v>
          </cell>
          <cell r="BO610">
            <v>0</v>
          </cell>
          <cell r="BP610">
            <v>0</v>
          </cell>
          <cell r="BQ610">
            <v>0</v>
          </cell>
          <cell r="BR610">
            <v>0</v>
          </cell>
          <cell r="BS610">
            <v>0</v>
          </cell>
          <cell r="BT610">
            <v>0</v>
          </cell>
          <cell r="BU610">
            <v>12</v>
          </cell>
        </row>
        <row r="611">
          <cell r="F611">
            <v>14.28</v>
          </cell>
          <cell r="H611">
            <v>0</v>
          </cell>
          <cell r="I611">
            <v>14.28</v>
          </cell>
          <cell r="K611">
            <v>0</v>
          </cell>
          <cell r="L611">
            <v>0</v>
          </cell>
          <cell r="U611" t="str">
            <v>Candidates for the President of Afghanistan</v>
          </cell>
          <cell r="V611" t="str">
            <v/>
          </cell>
          <cell r="W611" t="str">
            <v>For The Benefit of All People</v>
          </cell>
          <cell r="X611" t="str">
            <v>For The Benefit of Some of the People</v>
          </cell>
          <cell r="Y611" t="str">
            <v>For Their Own Benefit</v>
          </cell>
          <cell r="Z611">
            <v>0</v>
          </cell>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P611">
            <v>0</v>
          </cell>
          <cell r="AQ611">
            <v>0</v>
          </cell>
          <cell r="AR611">
            <v>0</v>
          </cell>
          <cell r="AS611">
            <v>0</v>
          </cell>
          <cell r="AT611">
            <v>0</v>
          </cell>
          <cell r="AU611">
            <v>0</v>
          </cell>
          <cell r="AV611">
            <v>0</v>
          </cell>
          <cell r="AW611">
            <v>0</v>
          </cell>
          <cell r="AX611">
            <v>0</v>
          </cell>
          <cell r="AY611">
            <v>0</v>
          </cell>
          <cell r="AZ611">
            <v>0</v>
          </cell>
          <cell r="BA611">
            <v>0</v>
          </cell>
          <cell r="BB611">
            <v>0</v>
          </cell>
          <cell r="BC611">
            <v>0</v>
          </cell>
          <cell r="BD611">
            <v>0</v>
          </cell>
          <cell r="BE611">
            <v>0</v>
          </cell>
          <cell r="BF611">
            <v>0</v>
          </cell>
          <cell r="BG611">
            <v>0</v>
          </cell>
          <cell r="BH611">
            <v>0</v>
          </cell>
          <cell r="BI611">
            <v>0</v>
          </cell>
          <cell r="BJ611">
            <v>0</v>
          </cell>
          <cell r="BK611">
            <v>0</v>
          </cell>
          <cell r="BL611">
            <v>0</v>
          </cell>
          <cell r="BM611">
            <v>0</v>
          </cell>
          <cell r="BN611">
            <v>0</v>
          </cell>
          <cell r="BO611">
            <v>0</v>
          </cell>
          <cell r="BP611">
            <v>0</v>
          </cell>
          <cell r="BQ611">
            <v>0</v>
          </cell>
          <cell r="BR611">
            <v>0</v>
          </cell>
          <cell r="BS611">
            <v>0</v>
          </cell>
          <cell r="BT611">
            <v>0</v>
          </cell>
          <cell r="BU611">
            <v>3</v>
          </cell>
        </row>
        <row r="612">
          <cell r="F612">
            <v>14.379999999999992</v>
          </cell>
          <cell r="H612">
            <v>0</v>
          </cell>
          <cell r="I612">
            <v>14.379999999999992</v>
          </cell>
          <cell r="K612">
            <v>0</v>
          </cell>
          <cell r="L612">
            <v>0</v>
          </cell>
          <cell r="U612" t="str">
            <v>Journalists</v>
          </cell>
          <cell r="V612" t="str">
            <v/>
          </cell>
          <cell r="W612" t="str">
            <v>For The Benefit of All People</v>
          </cell>
          <cell r="X612" t="str">
            <v>For The Benefit of Some of the People</v>
          </cell>
          <cell r="Y612" t="str">
            <v>For Their Own Benefit</v>
          </cell>
          <cell r="Z612">
            <v>0</v>
          </cell>
          <cell r="AA612">
            <v>0</v>
          </cell>
          <cell r="AB612">
            <v>0</v>
          </cell>
          <cell r="AC612">
            <v>0</v>
          </cell>
          <cell r="AD612">
            <v>0</v>
          </cell>
          <cell r="AE612">
            <v>0</v>
          </cell>
          <cell r="AF612">
            <v>0</v>
          </cell>
          <cell r="AG612">
            <v>0</v>
          </cell>
          <cell r="AH612">
            <v>0</v>
          </cell>
          <cell r="AI612">
            <v>0</v>
          </cell>
          <cell r="AJ612">
            <v>0</v>
          </cell>
          <cell r="AK612">
            <v>0</v>
          </cell>
          <cell r="AL612">
            <v>0</v>
          </cell>
          <cell r="AM612">
            <v>0</v>
          </cell>
          <cell r="AN612">
            <v>0</v>
          </cell>
          <cell r="AO612">
            <v>0</v>
          </cell>
          <cell r="AP612">
            <v>0</v>
          </cell>
          <cell r="AQ612">
            <v>0</v>
          </cell>
          <cell r="AR612">
            <v>0</v>
          </cell>
          <cell r="AS612">
            <v>0</v>
          </cell>
          <cell r="AT612">
            <v>0</v>
          </cell>
          <cell r="AU612">
            <v>0</v>
          </cell>
          <cell r="AV612">
            <v>0</v>
          </cell>
          <cell r="AW612">
            <v>0</v>
          </cell>
          <cell r="AX612">
            <v>0</v>
          </cell>
          <cell r="AY612">
            <v>0</v>
          </cell>
          <cell r="AZ612">
            <v>0</v>
          </cell>
          <cell r="BA612">
            <v>0</v>
          </cell>
          <cell r="BB612">
            <v>0</v>
          </cell>
          <cell r="BC612">
            <v>0</v>
          </cell>
          <cell r="BD612">
            <v>0</v>
          </cell>
          <cell r="BE612">
            <v>0</v>
          </cell>
          <cell r="BF612">
            <v>0</v>
          </cell>
          <cell r="BG612">
            <v>0</v>
          </cell>
          <cell r="BH612">
            <v>0</v>
          </cell>
          <cell r="BI612">
            <v>0</v>
          </cell>
          <cell r="BJ612">
            <v>0</v>
          </cell>
          <cell r="BK612">
            <v>0</v>
          </cell>
          <cell r="BL612">
            <v>0</v>
          </cell>
          <cell r="BM612">
            <v>0</v>
          </cell>
          <cell r="BN612">
            <v>0</v>
          </cell>
          <cell r="BO612">
            <v>0</v>
          </cell>
          <cell r="BP612">
            <v>0</v>
          </cell>
          <cell r="BQ612">
            <v>0</v>
          </cell>
          <cell r="BR612">
            <v>0</v>
          </cell>
          <cell r="BS612">
            <v>0</v>
          </cell>
          <cell r="BT612">
            <v>0</v>
          </cell>
          <cell r="BU612">
            <v>3</v>
          </cell>
        </row>
        <row r="613">
          <cell r="F613">
            <v>14.389999999999992</v>
          </cell>
          <cell r="H613">
            <v>0</v>
          </cell>
          <cell r="I613">
            <v>14.389999999999992</v>
          </cell>
          <cell r="K613">
            <v>0</v>
          </cell>
          <cell r="L613">
            <v>0</v>
          </cell>
          <cell r="U613" t="str">
            <v>Radio Personalities / Talk-Show Hosts</v>
          </cell>
          <cell r="V613" t="str">
            <v/>
          </cell>
          <cell r="W613" t="str">
            <v>For The Benefit of All People</v>
          </cell>
          <cell r="X613" t="str">
            <v>For The Benefit of Some of the People</v>
          </cell>
          <cell r="Y613" t="str">
            <v>For Their Own Benefit</v>
          </cell>
          <cell r="Z613">
            <v>0</v>
          </cell>
          <cell r="AA613">
            <v>0</v>
          </cell>
          <cell r="AB613">
            <v>0</v>
          </cell>
          <cell r="AC613">
            <v>0</v>
          </cell>
          <cell r="AD613">
            <v>0</v>
          </cell>
          <cell r="AE613">
            <v>0</v>
          </cell>
          <cell r="AF613">
            <v>0</v>
          </cell>
          <cell r="AG613">
            <v>0</v>
          </cell>
          <cell r="AH613">
            <v>0</v>
          </cell>
          <cell r="AI613">
            <v>0</v>
          </cell>
          <cell r="AJ613">
            <v>0</v>
          </cell>
          <cell r="AK613">
            <v>0</v>
          </cell>
          <cell r="AL613">
            <v>0</v>
          </cell>
          <cell r="AM613">
            <v>0</v>
          </cell>
          <cell r="AN613">
            <v>0</v>
          </cell>
          <cell r="AO613">
            <v>0</v>
          </cell>
          <cell r="AP613">
            <v>0</v>
          </cell>
          <cell r="AQ613">
            <v>0</v>
          </cell>
          <cell r="AR613">
            <v>0</v>
          </cell>
          <cell r="AS613">
            <v>0</v>
          </cell>
          <cell r="AT613">
            <v>0</v>
          </cell>
          <cell r="AU613">
            <v>0</v>
          </cell>
          <cell r="AV613">
            <v>0</v>
          </cell>
          <cell r="AW613">
            <v>0</v>
          </cell>
          <cell r="AX613">
            <v>0</v>
          </cell>
          <cell r="AY613">
            <v>0</v>
          </cell>
          <cell r="AZ613">
            <v>0</v>
          </cell>
          <cell r="BA613">
            <v>0</v>
          </cell>
          <cell r="BB613">
            <v>0</v>
          </cell>
          <cell r="BC613">
            <v>0</v>
          </cell>
          <cell r="BD613">
            <v>0</v>
          </cell>
          <cell r="BE613">
            <v>0</v>
          </cell>
          <cell r="BF613">
            <v>0</v>
          </cell>
          <cell r="BG613">
            <v>0</v>
          </cell>
          <cell r="BH613">
            <v>0</v>
          </cell>
          <cell r="BI613">
            <v>0</v>
          </cell>
          <cell r="BJ613">
            <v>0</v>
          </cell>
          <cell r="BK613">
            <v>0</v>
          </cell>
          <cell r="BL613">
            <v>0</v>
          </cell>
          <cell r="BM613">
            <v>0</v>
          </cell>
          <cell r="BN613">
            <v>0</v>
          </cell>
          <cell r="BO613">
            <v>0</v>
          </cell>
          <cell r="BP613">
            <v>0</v>
          </cell>
          <cell r="BQ613">
            <v>0</v>
          </cell>
          <cell r="BR613">
            <v>0</v>
          </cell>
          <cell r="BS613">
            <v>0</v>
          </cell>
          <cell r="BT613">
            <v>0</v>
          </cell>
          <cell r="BU613">
            <v>3</v>
          </cell>
        </row>
        <row r="614">
          <cell r="F614">
            <v>15.04</v>
          </cell>
          <cell r="H614">
            <v>0</v>
          </cell>
          <cell r="I614">
            <v>15.04</v>
          </cell>
          <cell r="K614">
            <v>0</v>
          </cell>
          <cell r="L614">
            <v>0</v>
          </cell>
          <cell r="U614" t="str">
            <v>Do the decision-makers in this village favor certain families or tribes or do they treat everyone equally?</v>
          </cell>
          <cell r="V614" t="str">
            <v/>
          </cell>
          <cell r="W614" t="str">
            <v>No, Village Leaders Treat People Differently Based on Their Tribe</v>
          </cell>
          <cell r="X614" t="str">
            <v>Yes, Village Leaders Treat People Equally Regardless of Tribe</v>
          </cell>
          <cell r="Y614">
            <v>0</v>
          </cell>
          <cell r="Z614">
            <v>0</v>
          </cell>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P614">
            <v>0</v>
          </cell>
          <cell r="AQ614">
            <v>0</v>
          </cell>
          <cell r="AR614">
            <v>0</v>
          </cell>
          <cell r="AS614">
            <v>0</v>
          </cell>
          <cell r="AT614">
            <v>0</v>
          </cell>
          <cell r="AU614">
            <v>0</v>
          </cell>
          <cell r="AV614">
            <v>0</v>
          </cell>
          <cell r="AW614">
            <v>0</v>
          </cell>
          <cell r="AX614">
            <v>0</v>
          </cell>
          <cell r="AY614">
            <v>0</v>
          </cell>
          <cell r="AZ614">
            <v>0</v>
          </cell>
          <cell r="BA614">
            <v>0</v>
          </cell>
          <cell r="BB614">
            <v>0</v>
          </cell>
          <cell r="BC614">
            <v>0</v>
          </cell>
          <cell r="BD614">
            <v>0</v>
          </cell>
          <cell r="BE614">
            <v>0</v>
          </cell>
          <cell r="BF614">
            <v>0</v>
          </cell>
          <cell r="BG614">
            <v>0</v>
          </cell>
          <cell r="BH614">
            <v>0</v>
          </cell>
          <cell r="BI614">
            <v>0</v>
          </cell>
          <cell r="BJ614">
            <v>0</v>
          </cell>
          <cell r="BK614">
            <v>0</v>
          </cell>
          <cell r="BL614">
            <v>0</v>
          </cell>
          <cell r="BM614">
            <v>0</v>
          </cell>
          <cell r="BN614">
            <v>0</v>
          </cell>
          <cell r="BO614">
            <v>0</v>
          </cell>
          <cell r="BP614">
            <v>0</v>
          </cell>
          <cell r="BQ614">
            <v>0</v>
          </cell>
          <cell r="BR614">
            <v>0</v>
          </cell>
          <cell r="BS614">
            <v>0</v>
          </cell>
          <cell r="BT614">
            <v>0</v>
          </cell>
          <cell r="BU614">
            <v>2</v>
          </cell>
        </row>
        <row r="615">
          <cell r="F615">
            <v>15.049999999999999</v>
          </cell>
          <cell r="H615">
            <v>0</v>
          </cell>
          <cell r="I615">
            <v>15.049999999999999</v>
          </cell>
          <cell r="K615">
            <v>0</v>
          </cell>
          <cell r="L615">
            <v>0</v>
          </cell>
          <cell r="U615" t="str">
            <v>Do the decision-makers in this village take bribes or steal money from the people?</v>
          </cell>
          <cell r="V615" t="str">
            <v/>
          </cell>
          <cell r="W615" t="str">
            <v>No, Village Leaders Do Not Take Bribes or Steal From Villagers</v>
          </cell>
          <cell r="X615" t="str">
            <v>Yes, Village Leaders Take Bribes and/or Steal From Villagers</v>
          </cell>
          <cell r="Y615">
            <v>0</v>
          </cell>
          <cell r="Z615">
            <v>0</v>
          </cell>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P615">
            <v>0</v>
          </cell>
          <cell r="AQ615">
            <v>0</v>
          </cell>
          <cell r="AR615">
            <v>0</v>
          </cell>
          <cell r="AS615">
            <v>0</v>
          </cell>
          <cell r="AT615">
            <v>0</v>
          </cell>
          <cell r="AU615">
            <v>0</v>
          </cell>
          <cell r="AV615">
            <v>0</v>
          </cell>
          <cell r="AW615">
            <v>0</v>
          </cell>
          <cell r="AX615">
            <v>0</v>
          </cell>
          <cell r="AY615">
            <v>0</v>
          </cell>
          <cell r="AZ615">
            <v>0</v>
          </cell>
          <cell r="BA615">
            <v>0</v>
          </cell>
          <cell r="BB615">
            <v>0</v>
          </cell>
          <cell r="BC615">
            <v>0</v>
          </cell>
          <cell r="BD615">
            <v>0</v>
          </cell>
          <cell r="BE615">
            <v>0</v>
          </cell>
          <cell r="BF615">
            <v>0</v>
          </cell>
          <cell r="BG615">
            <v>0</v>
          </cell>
          <cell r="BH615">
            <v>0</v>
          </cell>
          <cell r="BI615">
            <v>0</v>
          </cell>
          <cell r="BJ615">
            <v>0</v>
          </cell>
          <cell r="BK615">
            <v>0</v>
          </cell>
          <cell r="BL615">
            <v>0</v>
          </cell>
          <cell r="BM615">
            <v>0</v>
          </cell>
          <cell r="BN615">
            <v>0</v>
          </cell>
          <cell r="BO615">
            <v>0</v>
          </cell>
          <cell r="BP615">
            <v>0</v>
          </cell>
          <cell r="BQ615">
            <v>0</v>
          </cell>
          <cell r="BR615">
            <v>0</v>
          </cell>
          <cell r="BS615">
            <v>0</v>
          </cell>
          <cell r="BT615">
            <v>0</v>
          </cell>
          <cell r="BU615">
            <v>2</v>
          </cell>
        </row>
        <row r="616">
          <cell r="F616">
            <v>15.109999999999998</v>
          </cell>
          <cell r="H616">
            <v>0</v>
          </cell>
          <cell r="I616">
            <v>15.109999999999998</v>
          </cell>
          <cell r="K616">
            <v>0</v>
          </cell>
          <cell r="L616">
            <v>0</v>
          </cell>
          <cell r="U616" t="str">
            <v>In your opinion, are officials of the central government loyal more to their tribe or to the country?</v>
          </cell>
          <cell r="V616" t="str">
            <v/>
          </cell>
          <cell r="W616" t="str">
            <v>Most Loyal To Country</v>
          </cell>
          <cell r="X616" t="str">
            <v>Most Loyal to Tribe</v>
          </cell>
          <cell r="Y616">
            <v>0</v>
          </cell>
          <cell r="Z616">
            <v>0</v>
          </cell>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P616">
            <v>0</v>
          </cell>
          <cell r="AQ616">
            <v>0</v>
          </cell>
          <cell r="AR616">
            <v>0</v>
          </cell>
          <cell r="AS616">
            <v>0</v>
          </cell>
          <cell r="AT616">
            <v>0</v>
          </cell>
          <cell r="AU616">
            <v>0</v>
          </cell>
          <cell r="AV616">
            <v>0</v>
          </cell>
          <cell r="AW616">
            <v>0</v>
          </cell>
          <cell r="AX616">
            <v>0</v>
          </cell>
          <cell r="AY616">
            <v>0</v>
          </cell>
          <cell r="AZ616">
            <v>0</v>
          </cell>
          <cell r="BA616">
            <v>0</v>
          </cell>
          <cell r="BB616">
            <v>0</v>
          </cell>
          <cell r="BC616">
            <v>0</v>
          </cell>
          <cell r="BD616">
            <v>0</v>
          </cell>
          <cell r="BE616">
            <v>0</v>
          </cell>
          <cell r="BF616">
            <v>0</v>
          </cell>
          <cell r="BG616">
            <v>0</v>
          </cell>
          <cell r="BH616">
            <v>0</v>
          </cell>
          <cell r="BI616">
            <v>0</v>
          </cell>
          <cell r="BJ616">
            <v>0</v>
          </cell>
          <cell r="BK616">
            <v>0</v>
          </cell>
          <cell r="BL616">
            <v>0</v>
          </cell>
          <cell r="BM616">
            <v>0</v>
          </cell>
          <cell r="BN616">
            <v>0</v>
          </cell>
          <cell r="BO616">
            <v>0</v>
          </cell>
          <cell r="BP616">
            <v>0</v>
          </cell>
          <cell r="BQ616">
            <v>0</v>
          </cell>
          <cell r="BR616">
            <v>0</v>
          </cell>
          <cell r="BS616">
            <v>0</v>
          </cell>
          <cell r="BT616">
            <v>0</v>
          </cell>
          <cell r="BU616">
            <v>2</v>
          </cell>
        </row>
        <row r="617">
          <cell r="F617">
            <v>15.119999999999997</v>
          </cell>
          <cell r="H617">
            <v>0</v>
          </cell>
          <cell r="I617">
            <v>15.119999999999997</v>
          </cell>
          <cell r="K617">
            <v>0</v>
          </cell>
          <cell r="L617">
            <v>0</v>
          </cell>
          <cell r="U617" t="str">
            <v>In your opinion, are officials of the central government loyal more to their tribe, to the country, or to their wallet?</v>
          </cell>
          <cell r="V617" t="str">
            <v/>
          </cell>
          <cell r="W617" t="str">
            <v>Most Loyal To Country</v>
          </cell>
          <cell r="X617" t="str">
            <v>Most Loyal to Tribe</v>
          </cell>
          <cell r="Y617" t="str">
            <v>Most Loyal to Wallet</v>
          </cell>
          <cell r="Z617">
            <v>0</v>
          </cell>
          <cell r="AA617">
            <v>0</v>
          </cell>
          <cell r="AB617">
            <v>0</v>
          </cell>
          <cell r="AC617">
            <v>0</v>
          </cell>
          <cell r="AD617">
            <v>0</v>
          </cell>
          <cell r="AE617">
            <v>0</v>
          </cell>
          <cell r="AF617">
            <v>0</v>
          </cell>
          <cell r="AG617">
            <v>0</v>
          </cell>
          <cell r="AH617">
            <v>0</v>
          </cell>
          <cell r="AI617">
            <v>0</v>
          </cell>
          <cell r="AJ617">
            <v>0</v>
          </cell>
          <cell r="AK617">
            <v>0</v>
          </cell>
          <cell r="AL617">
            <v>0</v>
          </cell>
          <cell r="AM617">
            <v>0</v>
          </cell>
          <cell r="AN617">
            <v>0</v>
          </cell>
          <cell r="AO617">
            <v>0</v>
          </cell>
          <cell r="AP617">
            <v>0</v>
          </cell>
          <cell r="AQ617">
            <v>0</v>
          </cell>
          <cell r="AR617">
            <v>0</v>
          </cell>
          <cell r="AS617">
            <v>0</v>
          </cell>
          <cell r="AT617">
            <v>0</v>
          </cell>
          <cell r="AU617">
            <v>0</v>
          </cell>
          <cell r="AV617">
            <v>0</v>
          </cell>
          <cell r="AW617">
            <v>0</v>
          </cell>
          <cell r="AX617">
            <v>0</v>
          </cell>
          <cell r="AY617">
            <v>0</v>
          </cell>
          <cell r="AZ617">
            <v>0</v>
          </cell>
          <cell r="BA617">
            <v>0</v>
          </cell>
          <cell r="BB617">
            <v>0</v>
          </cell>
          <cell r="BC617">
            <v>0</v>
          </cell>
          <cell r="BD617">
            <v>0</v>
          </cell>
          <cell r="BE617">
            <v>0</v>
          </cell>
          <cell r="BF617">
            <v>0</v>
          </cell>
          <cell r="BG617">
            <v>0</v>
          </cell>
          <cell r="BH617">
            <v>0</v>
          </cell>
          <cell r="BI617">
            <v>0</v>
          </cell>
          <cell r="BJ617">
            <v>0</v>
          </cell>
          <cell r="BK617">
            <v>0</v>
          </cell>
          <cell r="BL617">
            <v>0</v>
          </cell>
          <cell r="BM617">
            <v>0</v>
          </cell>
          <cell r="BN617">
            <v>0</v>
          </cell>
          <cell r="BO617">
            <v>0</v>
          </cell>
          <cell r="BP617">
            <v>0</v>
          </cell>
          <cell r="BQ617">
            <v>0</v>
          </cell>
          <cell r="BR617">
            <v>0</v>
          </cell>
          <cell r="BS617">
            <v>0</v>
          </cell>
          <cell r="BT617">
            <v>0</v>
          </cell>
          <cell r="BU617">
            <v>3</v>
          </cell>
        </row>
        <row r="618">
          <cell r="F618">
            <v>15.159999999999997</v>
          </cell>
          <cell r="H618">
            <v>0</v>
          </cell>
          <cell r="I618">
            <v>15.159999999999997</v>
          </cell>
          <cell r="K618">
            <v>0</v>
          </cell>
          <cell r="L618">
            <v>0</v>
          </cell>
          <cell r="U618" t="str">
            <v>In general do you approve or disapprove of the way in which the Taliban is making its demands?: 1) Approve 2) Neither Approve nor Disapprove; 3) Dissaprove</v>
          </cell>
          <cell r="V618" t="str">
            <v/>
          </cell>
          <cell r="W618" t="str">
            <v>Approve</v>
          </cell>
          <cell r="X618" t="str">
            <v>Neither Approve nor Disapprove</v>
          </cell>
          <cell r="Y618" t="str">
            <v>Disapprove</v>
          </cell>
          <cell r="Z618">
            <v>0</v>
          </cell>
          <cell r="AA618">
            <v>0</v>
          </cell>
          <cell r="AB618">
            <v>0</v>
          </cell>
          <cell r="AC618">
            <v>0</v>
          </cell>
          <cell r="AD618">
            <v>0</v>
          </cell>
          <cell r="AE618">
            <v>0</v>
          </cell>
          <cell r="AF618">
            <v>0</v>
          </cell>
          <cell r="AG618">
            <v>0</v>
          </cell>
          <cell r="AH618">
            <v>0</v>
          </cell>
          <cell r="AI618">
            <v>0</v>
          </cell>
          <cell r="AJ618">
            <v>0</v>
          </cell>
          <cell r="AK618">
            <v>0</v>
          </cell>
          <cell r="AL618">
            <v>0</v>
          </cell>
          <cell r="AM618">
            <v>0</v>
          </cell>
          <cell r="AN618">
            <v>0</v>
          </cell>
          <cell r="AO618">
            <v>0</v>
          </cell>
          <cell r="AP618">
            <v>0</v>
          </cell>
          <cell r="AQ618">
            <v>0</v>
          </cell>
          <cell r="AR618">
            <v>0</v>
          </cell>
          <cell r="AS618">
            <v>0</v>
          </cell>
          <cell r="AT618">
            <v>0</v>
          </cell>
          <cell r="AU618">
            <v>0</v>
          </cell>
          <cell r="AV618">
            <v>0</v>
          </cell>
          <cell r="AW618">
            <v>0</v>
          </cell>
          <cell r="AX618">
            <v>0</v>
          </cell>
          <cell r="AY618">
            <v>0</v>
          </cell>
          <cell r="AZ618">
            <v>0</v>
          </cell>
          <cell r="BA618">
            <v>0</v>
          </cell>
          <cell r="BB618">
            <v>0</v>
          </cell>
          <cell r="BC618">
            <v>0</v>
          </cell>
          <cell r="BD618">
            <v>0</v>
          </cell>
          <cell r="BE618">
            <v>0</v>
          </cell>
          <cell r="BF618">
            <v>0</v>
          </cell>
          <cell r="BG618">
            <v>0</v>
          </cell>
          <cell r="BH618">
            <v>0</v>
          </cell>
          <cell r="BI618">
            <v>0</v>
          </cell>
          <cell r="BJ618">
            <v>0</v>
          </cell>
          <cell r="BK618">
            <v>0</v>
          </cell>
          <cell r="BL618">
            <v>0</v>
          </cell>
          <cell r="BM618">
            <v>0</v>
          </cell>
          <cell r="BN618">
            <v>0</v>
          </cell>
          <cell r="BO618">
            <v>0</v>
          </cell>
          <cell r="BP618">
            <v>0</v>
          </cell>
          <cell r="BQ618">
            <v>0</v>
          </cell>
          <cell r="BR618">
            <v>0</v>
          </cell>
          <cell r="BS618">
            <v>0</v>
          </cell>
          <cell r="BT618">
            <v>0</v>
          </cell>
          <cell r="BU618">
            <v>3</v>
          </cell>
        </row>
        <row r="619">
          <cell r="F619">
            <v>15.169999999999996</v>
          </cell>
          <cell r="H619">
            <v>0</v>
          </cell>
          <cell r="I619">
            <v>15.169999999999996</v>
          </cell>
          <cell r="K619">
            <v>0</v>
          </cell>
          <cell r="L619">
            <v>0</v>
          </cell>
          <cell r="U619" t="str">
            <v>Family Matters?</v>
          </cell>
          <cell r="V619" t="str">
            <v/>
          </cell>
          <cell r="W619" t="str">
            <v>No</v>
          </cell>
          <cell r="X619" t="str">
            <v>Yes</v>
          </cell>
          <cell r="Y619">
            <v>0</v>
          </cell>
          <cell r="Z619">
            <v>0</v>
          </cell>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P619">
            <v>0</v>
          </cell>
          <cell r="AQ619">
            <v>0</v>
          </cell>
          <cell r="AR619">
            <v>0</v>
          </cell>
          <cell r="AS619">
            <v>0</v>
          </cell>
          <cell r="AT619">
            <v>0</v>
          </cell>
          <cell r="AU619">
            <v>0</v>
          </cell>
          <cell r="AV619">
            <v>0</v>
          </cell>
          <cell r="AW619">
            <v>0</v>
          </cell>
          <cell r="AX619">
            <v>0</v>
          </cell>
          <cell r="AY619">
            <v>0</v>
          </cell>
          <cell r="AZ619">
            <v>0</v>
          </cell>
          <cell r="BA619">
            <v>0</v>
          </cell>
          <cell r="BB619">
            <v>0</v>
          </cell>
          <cell r="BC619">
            <v>0</v>
          </cell>
          <cell r="BD619">
            <v>0</v>
          </cell>
          <cell r="BE619">
            <v>0</v>
          </cell>
          <cell r="BF619">
            <v>0</v>
          </cell>
          <cell r="BG619">
            <v>0</v>
          </cell>
          <cell r="BH619">
            <v>0</v>
          </cell>
          <cell r="BI619">
            <v>0</v>
          </cell>
          <cell r="BJ619">
            <v>0</v>
          </cell>
          <cell r="BK619">
            <v>0</v>
          </cell>
          <cell r="BL619">
            <v>0</v>
          </cell>
          <cell r="BM619">
            <v>0</v>
          </cell>
          <cell r="BN619">
            <v>0</v>
          </cell>
          <cell r="BO619">
            <v>0</v>
          </cell>
          <cell r="BP619">
            <v>0</v>
          </cell>
          <cell r="BQ619">
            <v>0</v>
          </cell>
          <cell r="BR619">
            <v>0</v>
          </cell>
          <cell r="BS619">
            <v>0</v>
          </cell>
          <cell r="BT619">
            <v>0</v>
          </cell>
          <cell r="BU619">
            <v>2</v>
          </cell>
        </row>
        <row r="620">
          <cell r="F620">
            <v>15.179999999999996</v>
          </cell>
          <cell r="H620">
            <v>0</v>
          </cell>
          <cell r="I620">
            <v>15.179999999999996</v>
          </cell>
          <cell r="K620">
            <v>0</v>
          </cell>
          <cell r="L620">
            <v>0</v>
          </cell>
          <cell r="U620" t="str">
            <v>Disputes?</v>
          </cell>
          <cell r="V620" t="str">
            <v/>
          </cell>
          <cell r="W620" t="str">
            <v>No</v>
          </cell>
          <cell r="X620" t="str">
            <v>Yes</v>
          </cell>
          <cell r="Y620">
            <v>0</v>
          </cell>
          <cell r="Z620">
            <v>0</v>
          </cell>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P620">
            <v>0</v>
          </cell>
          <cell r="AQ620">
            <v>0</v>
          </cell>
          <cell r="AR620">
            <v>0</v>
          </cell>
          <cell r="AS620">
            <v>0</v>
          </cell>
          <cell r="AT620">
            <v>0</v>
          </cell>
          <cell r="AU620">
            <v>0</v>
          </cell>
          <cell r="AV620">
            <v>0</v>
          </cell>
          <cell r="AW620">
            <v>0</v>
          </cell>
          <cell r="AX620">
            <v>0</v>
          </cell>
          <cell r="AY620">
            <v>0</v>
          </cell>
          <cell r="AZ620">
            <v>0</v>
          </cell>
          <cell r="BA620">
            <v>0</v>
          </cell>
          <cell r="BB620">
            <v>0</v>
          </cell>
          <cell r="BC620">
            <v>0</v>
          </cell>
          <cell r="BD620">
            <v>0</v>
          </cell>
          <cell r="BE620">
            <v>0</v>
          </cell>
          <cell r="BF620">
            <v>0</v>
          </cell>
          <cell r="BG620">
            <v>0</v>
          </cell>
          <cell r="BH620">
            <v>0</v>
          </cell>
          <cell r="BI620">
            <v>0</v>
          </cell>
          <cell r="BJ620">
            <v>0</v>
          </cell>
          <cell r="BK620">
            <v>0</v>
          </cell>
          <cell r="BL620">
            <v>0</v>
          </cell>
          <cell r="BM620">
            <v>0</v>
          </cell>
          <cell r="BN620">
            <v>0</v>
          </cell>
          <cell r="BO620">
            <v>0</v>
          </cell>
          <cell r="BP620">
            <v>0</v>
          </cell>
          <cell r="BQ620">
            <v>0</v>
          </cell>
          <cell r="BR620">
            <v>0</v>
          </cell>
          <cell r="BS620">
            <v>0</v>
          </cell>
          <cell r="BT620">
            <v>0</v>
          </cell>
          <cell r="BU620">
            <v>2</v>
          </cell>
        </row>
        <row r="621">
          <cell r="F621">
            <v>15.189999999999996</v>
          </cell>
          <cell r="H621">
            <v>0</v>
          </cell>
          <cell r="I621">
            <v>15.189999999999996</v>
          </cell>
          <cell r="K621">
            <v>0</v>
          </cell>
          <cell r="L621">
            <v>0</v>
          </cell>
          <cell r="U621" t="str">
            <v>Agriculture or the Harvest?</v>
          </cell>
          <cell r="V621" t="str">
            <v/>
          </cell>
          <cell r="W621" t="str">
            <v>No</v>
          </cell>
          <cell r="X621" t="str">
            <v>Yes</v>
          </cell>
          <cell r="Y621">
            <v>0</v>
          </cell>
          <cell r="Z621">
            <v>0</v>
          </cell>
          <cell r="AA621">
            <v>0</v>
          </cell>
          <cell r="AB621">
            <v>0</v>
          </cell>
          <cell r="AC621">
            <v>0</v>
          </cell>
          <cell r="AD621">
            <v>0</v>
          </cell>
          <cell r="AE621">
            <v>0</v>
          </cell>
          <cell r="AF621">
            <v>0</v>
          </cell>
          <cell r="AG621">
            <v>0</v>
          </cell>
          <cell r="AH621">
            <v>0</v>
          </cell>
          <cell r="AI621">
            <v>0</v>
          </cell>
          <cell r="AJ621">
            <v>0</v>
          </cell>
          <cell r="AK621">
            <v>0</v>
          </cell>
          <cell r="AL621">
            <v>0</v>
          </cell>
          <cell r="AM621">
            <v>0</v>
          </cell>
          <cell r="AN621">
            <v>0</v>
          </cell>
          <cell r="AO621">
            <v>0</v>
          </cell>
          <cell r="AP621">
            <v>0</v>
          </cell>
          <cell r="AQ621">
            <v>0</v>
          </cell>
          <cell r="AR621">
            <v>0</v>
          </cell>
          <cell r="AS621">
            <v>0</v>
          </cell>
          <cell r="AT621">
            <v>0</v>
          </cell>
          <cell r="AU621">
            <v>0</v>
          </cell>
          <cell r="AV621">
            <v>0</v>
          </cell>
          <cell r="AW621">
            <v>0</v>
          </cell>
          <cell r="AX621">
            <v>0</v>
          </cell>
          <cell r="AY621">
            <v>0</v>
          </cell>
          <cell r="AZ621">
            <v>0</v>
          </cell>
          <cell r="BA621">
            <v>0</v>
          </cell>
          <cell r="BB621">
            <v>0</v>
          </cell>
          <cell r="BC621">
            <v>0</v>
          </cell>
          <cell r="BD621">
            <v>0</v>
          </cell>
          <cell r="BE621">
            <v>0</v>
          </cell>
          <cell r="BF621">
            <v>0</v>
          </cell>
          <cell r="BG621">
            <v>0</v>
          </cell>
          <cell r="BH621">
            <v>0</v>
          </cell>
          <cell r="BI621">
            <v>0</v>
          </cell>
          <cell r="BJ621">
            <v>0</v>
          </cell>
          <cell r="BK621">
            <v>0</v>
          </cell>
          <cell r="BL621">
            <v>0</v>
          </cell>
          <cell r="BM621">
            <v>0</v>
          </cell>
          <cell r="BN621">
            <v>0</v>
          </cell>
          <cell r="BO621">
            <v>0</v>
          </cell>
          <cell r="BP621">
            <v>0</v>
          </cell>
          <cell r="BQ621">
            <v>0</v>
          </cell>
          <cell r="BR621">
            <v>0</v>
          </cell>
          <cell r="BS621">
            <v>0</v>
          </cell>
          <cell r="BT621">
            <v>0</v>
          </cell>
          <cell r="BU621">
            <v>2</v>
          </cell>
        </row>
        <row r="622">
          <cell r="F622">
            <v>15.199999999999996</v>
          </cell>
          <cell r="H622">
            <v>0</v>
          </cell>
          <cell r="I622">
            <v>15.199999999999996</v>
          </cell>
          <cell r="K622">
            <v>0</v>
          </cell>
          <cell r="L622">
            <v>0</v>
          </cell>
          <cell r="U622" t="str">
            <v>Development Projects?</v>
          </cell>
          <cell r="V622" t="str">
            <v/>
          </cell>
          <cell r="W622" t="str">
            <v>No</v>
          </cell>
          <cell r="X622" t="str">
            <v>Yes</v>
          </cell>
          <cell r="Y622">
            <v>0</v>
          </cell>
          <cell r="Z622">
            <v>0</v>
          </cell>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P622">
            <v>0</v>
          </cell>
          <cell r="AQ622">
            <v>0</v>
          </cell>
          <cell r="AR622">
            <v>0</v>
          </cell>
          <cell r="AS622">
            <v>0</v>
          </cell>
          <cell r="AT622">
            <v>0</v>
          </cell>
          <cell r="AU622">
            <v>0</v>
          </cell>
          <cell r="AV622">
            <v>0</v>
          </cell>
          <cell r="AW622">
            <v>0</v>
          </cell>
          <cell r="AX622">
            <v>0</v>
          </cell>
          <cell r="AY622">
            <v>0</v>
          </cell>
          <cell r="AZ622">
            <v>0</v>
          </cell>
          <cell r="BA622">
            <v>0</v>
          </cell>
          <cell r="BB622">
            <v>0</v>
          </cell>
          <cell r="BC622">
            <v>0</v>
          </cell>
          <cell r="BD622">
            <v>0</v>
          </cell>
          <cell r="BE622">
            <v>0</v>
          </cell>
          <cell r="BF622">
            <v>0</v>
          </cell>
          <cell r="BG622">
            <v>0</v>
          </cell>
          <cell r="BH622">
            <v>0</v>
          </cell>
          <cell r="BI622">
            <v>0</v>
          </cell>
          <cell r="BJ622">
            <v>0</v>
          </cell>
          <cell r="BK622">
            <v>0</v>
          </cell>
          <cell r="BL622">
            <v>0</v>
          </cell>
          <cell r="BM622">
            <v>0</v>
          </cell>
          <cell r="BN622">
            <v>0</v>
          </cell>
          <cell r="BO622">
            <v>0</v>
          </cell>
          <cell r="BP622">
            <v>0</v>
          </cell>
          <cell r="BQ622">
            <v>0</v>
          </cell>
          <cell r="BR622">
            <v>0</v>
          </cell>
          <cell r="BS622">
            <v>0</v>
          </cell>
          <cell r="BT622">
            <v>0</v>
          </cell>
          <cell r="BU622">
            <v>2</v>
          </cell>
        </row>
        <row r="623">
          <cell r="F623">
            <v>15.209999999999996</v>
          </cell>
          <cell r="H623">
            <v>0</v>
          </cell>
          <cell r="I623">
            <v>15.209999999999996</v>
          </cell>
          <cell r="K623">
            <v>0</v>
          </cell>
          <cell r="L623">
            <v>0</v>
          </cell>
          <cell r="U623" t="str">
            <v>Local Governance Issues</v>
          </cell>
          <cell r="V623" t="str">
            <v/>
          </cell>
          <cell r="W623" t="str">
            <v>No</v>
          </cell>
          <cell r="X623" t="str">
            <v>Yes</v>
          </cell>
          <cell r="Y623">
            <v>0</v>
          </cell>
          <cell r="Z623">
            <v>0</v>
          </cell>
          <cell r="AA623">
            <v>0</v>
          </cell>
          <cell r="AB623">
            <v>0</v>
          </cell>
          <cell r="AC623">
            <v>0</v>
          </cell>
          <cell r="AD623">
            <v>0</v>
          </cell>
          <cell r="AE623">
            <v>0</v>
          </cell>
          <cell r="AF623">
            <v>0</v>
          </cell>
          <cell r="AG623">
            <v>0</v>
          </cell>
          <cell r="AH623">
            <v>0</v>
          </cell>
          <cell r="AI623">
            <v>0</v>
          </cell>
          <cell r="AJ623">
            <v>0</v>
          </cell>
          <cell r="AK623">
            <v>0</v>
          </cell>
          <cell r="AL623">
            <v>0</v>
          </cell>
          <cell r="AM623">
            <v>0</v>
          </cell>
          <cell r="AN623">
            <v>0</v>
          </cell>
          <cell r="AO623">
            <v>0</v>
          </cell>
          <cell r="AP623">
            <v>0</v>
          </cell>
          <cell r="AQ623">
            <v>0</v>
          </cell>
          <cell r="AR623">
            <v>0</v>
          </cell>
          <cell r="AS623">
            <v>0</v>
          </cell>
          <cell r="AT623">
            <v>0</v>
          </cell>
          <cell r="AU623">
            <v>0</v>
          </cell>
          <cell r="AV623">
            <v>0</v>
          </cell>
          <cell r="AW623">
            <v>0</v>
          </cell>
          <cell r="AX623">
            <v>0</v>
          </cell>
          <cell r="AY623">
            <v>0</v>
          </cell>
          <cell r="AZ623">
            <v>0</v>
          </cell>
          <cell r="BA623">
            <v>0</v>
          </cell>
          <cell r="BB623">
            <v>0</v>
          </cell>
          <cell r="BC623">
            <v>0</v>
          </cell>
          <cell r="BD623">
            <v>0</v>
          </cell>
          <cell r="BE623">
            <v>0</v>
          </cell>
          <cell r="BF623">
            <v>0</v>
          </cell>
          <cell r="BG623">
            <v>0</v>
          </cell>
          <cell r="BH623">
            <v>0</v>
          </cell>
          <cell r="BI623">
            <v>0</v>
          </cell>
          <cell r="BJ623">
            <v>0</v>
          </cell>
          <cell r="BK623">
            <v>0</v>
          </cell>
          <cell r="BL623">
            <v>0</v>
          </cell>
          <cell r="BM623">
            <v>0</v>
          </cell>
          <cell r="BN623">
            <v>0</v>
          </cell>
          <cell r="BO623">
            <v>0</v>
          </cell>
          <cell r="BP623">
            <v>0</v>
          </cell>
          <cell r="BQ623">
            <v>0</v>
          </cell>
          <cell r="BR623">
            <v>0</v>
          </cell>
          <cell r="BS623">
            <v>0</v>
          </cell>
          <cell r="BT623">
            <v>0</v>
          </cell>
          <cell r="BU623">
            <v>2</v>
          </cell>
        </row>
        <row r="624">
          <cell r="F624">
            <v>15.51</v>
          </cell>
          <cell r="H624">
            <v>0</v>
          </cell>
          <cell r="I624">
            <v>15.51</v>
          </cell>
          <cell r="K624">
            <v>0</v>
          </cell>
          <cell r="L624">
            <v>0</v>
          </cell>
          <cell r="U624" t="str">
            <v>Conflict within the Household</v>
          </cell>
          <cell r="V624" t="str">
            <v/>
          </cell>
          <cell r="W624" t="str">
            <v>Correct</v>
          </cell>
          <cell r="X624" t="str">
            <v>Incorrect</v>
          </cell>
          <cell r="Y624">
            <v>0</v>
          </cell>
          <cell r="Z624">
            <v>0</v>
          </cell>
          <cell r="AA624">
            <v>0</v>
          </cell>
          <cell r="AB624">
            <v>0</v>
          </cell>
          <cell r="AC624">
            <v>0</v>
          </cell>
          <cell r="AD624">
            <v>0</v>
          </cell>
          <cell r="AE624">
            <v>0</v>
          </cell>
          <cell r="AF624">
            <v>0</v>
          </cell>
          <cell r="AG624">
            <v>0</v>
          </cell>
          <cell r="AH624">
            <v>0</v>
          </cell>
          <cell r="AI624">
            <v>0</v>
          </cell>
          <cell r="AJ624">
            <v>0</v>
          </cell>
          <cell r="AK624">
            <v>0</v>
          </cell>
          <cell r="AL624">
            <v>0</v>
          </cell>
          <cell r="AM624">
            <v>0</v>
          </cell>
          <cell r="AN624">
            <v>0</v>
          </cell>
          <cell r="AO624">
            <v>0</v>
          </cell>
          <cell r="AP624">
            <v>0</v>
          </cell>
          <cell r="AQ624">
            <v>0</v>
          </cell>
          <cell r="AR624">
            <v>0</v>
          </cell>
          <cell r="AS624">
            <v>0</v>
          </cell>
          <cell r="AT624">
            <v>0</v>
          </cell>
          <cell r="AU624">
            <v>0</v>
          </cell>
          <cell r="AV624">
            <v>0</v>
          </cell>
          <cell r="AW624">
            <v>0</v>
          </cell>
          <cell r="AX624">
            <v>0</v>
          </cell>
          <cell r="AY624">
            <v>0</v>
          </cell>
          <cell r="AZ624">
            <v>0</v>
          </cell>
          <cell r="BA624">
            <v>0</v>
          </cell>
          <cell r="BB624">
            <v>0</v>
          </cell>
          <cell r="BC624">
            <v>0</v>
          </cell>
          <cell r="BD624">
            <v>0</v>
          </cell>
          <cell r="BE624">
            <v>0</v>
          </cell>
          <cell r="BF624">
            <v>0</v>
          </cell>
          <cell r="BG624">
            <v>0</v>
          </cell>
          <cell r="BH624">
            <v>0</v>
          </cell>
          <cell r="BI624">
            <v>0</v>
          </cell>
          <cell r="BJ624">
            <v>0</v>
          </cell>
          <cell r="BK624">
            <v>0</v>
          </cell>
          <cell r="BL624">
            <v>0</v>
          </cell>
          <cell r="BM624">
            <v>0</v>
          </cell>
          <cell r="BN624">
            <v>0</v>
          </cell>
          <cell r="BO624">
            <v>0</v>
          </cell>
          <cell r="BP624">
            <v>0</v>
          </cell>
          <cell r="BQ624">
            <v>0</v>
          </cell>
          <cell r="BR624">
            <v>0</v>
          </cell>
          <cell r="BS624">
            <v>0</v>
          </cell>
          <cell r="BT624">
            <v>0</v>
          </cell>
          <cell r="BU624">
            <v>2</v>
          </cell>
        </row>
        <row r="625">
          <cell r="F625">
            <v>15.52</v>
          </cell>
          <cell r="H625">
            <v>0</v>
          </cell>
          <cell r="I625">
            <v>15.52</v>
          </cell>
          <cell r="K625">
            <v>0</v>
          </cell>
          <cell r="L625">
            <v>0</v>
          </cell>
          <cell r="U625" t="str">
            <v>Is is appropriate to discuss households problems with people outside of the family?</v>
          </cell>
          <cell r="V625" t="str">
            <v/>
          </cell>
          <cell r="W625" t="str">
            <v>Correct</v>
          </cell>
          <cell r="X625" t="str">
            <v>Incorrect</v>
          </cell>
          <cell r="Y625">
            <v>0</v>
          </cell>
          <cell r="Z625">
            <v>0</v>
          </cell>
          <cell r="AA625">
            <v>0</v>
          </cell>
          <cell r="AB625">
            <v>0</v>
          </cell>
          <cell r="AC625">
            <v>0</v>
          </cell>
          <cell r="AD625">
            <v>0</v>
          </cell>
          <cell r="AE625">
            <v>0</v>
          </cell>
          <cell r="AF625">
            <v>0</v>
          </cell>
          <cell r="AG625">
            <v>0</v>
          </cell>
          <cell r="AH625">
            <v>0</v>
          </cell>
          <cell r="AI625">
            <v>0</v>
          </cell>
          <cell r="AJ625">
            <v>0</v>
          </cell>
          <cell r="AK625">
            <v>0</v>
          </cell>
          <cell r="AL625">
            <v>0</v>
          </cell>
          <cell r="AM625">
            <v>0</v>
          </cell>
          <cell r="AN625">
            <v>0</v>
          </cell>
          <cell r="AO625">
            <v>0</v>
          </cell>
          <cell r="AP625">
            <v>0</v>
          </cell>
          <cell r="AQ625">
            <v>0</v>
          </cell>
          <cell r="AR625">
            <v>0</v>
          </cell>
          <cell r="AS625">
            <v>0</v>
          </cell>
          <cell r="AT625">
            <v>0</v>
          </cell>
          <cell r="AU625">
            <v>0</v>
          </cell>
          <cell r="AV625">
            <v>0</v>
          </cell>
          <cell r="AW625">
            <v>0</v>
          </cell>
          <cell r="AX625">
            <v>0</v>
          </cell>
          <cell r="AY625">
            <v>0</v>
          </cell>
          <cell r="AZ625">
            <v>0</v>
          </cell>
          <cell r="BA625">
            <v>0</v>
          </cell>
          <cell r="BB625">
            <v>0</v>
          </cell>
          <cell r="BC625">
            <v>0</v>
          </cell>
          <cell r="BD625">
            <v>0</v>
          </cell>
          <cell r="BE625">
            <v>0</v>
          </cell>
          <cell r="BF625">
            <v>0</v>
          </cell>
          <cell r="BG625">
            <v>0</v>
          </cell>
          <cell r="BH625">
            <v>0</v>
          </cell>
          <cell r="BI625">
            <v>0</v>
          </cell>
          <cell r="BJ625">
            <v>0</v>
          </cell>
          <cell r="BK625">
            <v>0</v>
          </cell>
          <cell r="BL625">
            <v>0</v>
          </cell>
          <cell r="BM625">
            <v>0</v>
          </cell>
          <cell r="BN625">
            <v>0</v>
          </cell>
          <cell r="BO625">
            <v>0</v>
          </cell>
          <cell r="BP625">
            <v>0</v>
          </cell>
          <cell r="BQ625">
            <v>0</v>
          </cell>
          <cell r="BR625">
            <v>0</v>
          </cell>
          <cell r="BS625">
            <v>0</v>
          </cell>
          <cell r="BT625">
            <v>0</v>
          </cell>
          <cell r="BU625">
            <v>2</v>
          </cell>
        </row>
        <row r="626">
          <cell r="F626">
            <v>15.53</v>
          </cell>
          <cell r="H626">
            <v>0</v>
          </cell>
          <cell r="I626">
            <v>15.53</v>
          </cell>
          <cell r="K626">
            <v>0</v>
          </cell>
          <cell r="L626">
            <v>0</v>
          </cell>
          <cell r="U626" t="str">
            <v>Is is appropriate to discuss issues of local governance with people outside of the family?</v>
          </cell>
          <cell r="V626" t="str">
            <v/>
          </cell>
          <cell r="W626" t="str">
            <v>Correct</v>
          </cell>
          <cell r="X626" t="str">
            <v>Incorrect</v>
          </cell>
          <cell r="Y626">
            <v>0</v>
          </cell>
          <cell r="Z626">
            <v>0</v>
          </cell>
          <cell r="AA626">
            <v>0</v>
          </cell>
          <cell r="AB626">
            <v>0</v>
          </cell>
          <cell r="AC626">
            <v>0</v>
          </cell>
          <cell r="AD626">
            <v>0</v>
          </cell>
          <cell r="AE626">
            <v>0</v>
          </cell>
          <cell r="AF626">
            <v>0</v>
          </cell>
          <cell r="AG626">
            <v>0</v>
          </cell>
          <cell r="AH626">
            <v>0</v>
          </cell>
          <cell r="AI626">
            <v>0</v>
          </cell>
          <cell r="AJ626">
            <v>0</v>
          </cell>
          <cell r="AK626">
            <v>0</v>
          </cell>
          <cell r="AL626">
            <v>0</v>
          </cell>
          <cell r="AM626">
            <v>0</v>
          </cell>
          <cell r="AN626">
            <v>0</v>
          </cell>
          <cell r="AO626">
            <v>0</v>
          </cell>
          <cell r="AP626">
            <v>0</v>
          </cell>
          <cell r="AQ626">
            <v>0</v>
          </cell>
          <cell r="AR626">
            <v>0</v>
          </cell>
          <cell r="AS626">
            <v>0</v>
          </cell>
          <cell r="AT626">
            <v>0</v>
          </cell>
          <cell r="AU626">
            <v>0</v>
          </cell>
          <cell r="AV626">
            <v>0</v>
          </cell>
          <cell r="AW626">
            <v>0</v>
          </cell>
          <cell r="AX626">
            <v>0</v>
          </cell>
          <cell r="AY626">
            <v>0</v>
          </cell>
          <cell r="AZ626">
            <v>0</v>
          </cell>
          <cell r="BA626">
            <v>0</v>
          </cell>
          <cell r="BB626">
            <v>0</v>
          </cell>
          <cell r="BC626">
            <v>0</v>
          </cell>
          <cell r="BD626">
            <v>0</v>
          </cell>
          <cell r="BE626">
            <v>0</v>
          </cell>
          <cell r="BF626">
            <v>0</v>
          </cell>
          <cell r="BG626">
            <v>0</v>
          </cell>
          <cell r="BH626">
            <v>0</v>
          </cell>
          <cell r="BI626">
            <v>0</v>
          </cell>
          <cell r="BJ626">
            <v>0</v>
          </cell>
          <cell r="BK626">
            <v>0</v>
          </cell>
          <cell r="BL626">
            <v>0</v>
          </cell>
          <cell r="BM626">
            <v>0</v>
          </cell>
          <cell r="BN626">
            <v>0</v>
          </cell>
          <cell r="BO626">
            <v>0</v>
          </cell>
          <cell r="BP626">
            <v>0</v>
          </cell>
          <cell r="BQ626">
            <v>0</v>
          </cell>
          <cell r="BR626">
            <v>0</v>
          </cell>
          <cell r="BS626">
            <v>0</v>
          </cell>
          <cell r="BT626">
            <v>0</v>
          </cell>
          <cell r="BU626">
            <v>2</v>
          </cell>
        </row>
        <row r="627">
          <cell r="F627">
            <v>15.6</v>
          </cell>
          <cell r="H627">
            <v>0</v>
          </cell>
          <cell r="I627">
            <v>15.6</v>
          </cell>
          <cell r="K627">
            <v>0</v>
          </cell>
          <cell r="L627">
            <v>0</v>
          </cell>
          <cell r="U627" t="str">
            <v>During the past 12 months, have you participated in these activities as part of a group:</v>
          </cell>
          <cell r="V627" t="str">
            <v/>
          </cell>
          <cell r="W627">
            <v>0</v>
          </cell>
          <cell r="X627">
            <v>0</v>
          </cell>
          <cell r="Y627">
            <v>0</v>
          </cell>
          <cell r="Z627">
            <v>0</v>
          </cell>
          <cell r="AA627">
            <v>0</v>
          </cell>
          <cell r="AB627">
            <v>0</v>
          </cell>
          <cell r="AC627">
            <v>0</v>
          </cell>
          <cell r="AD627">
            <v>0</v>
          </cell>
          <cell r="AE627">
            <v>0</v>
          </cell>
          <cell r="AF627">
            <v>0</v>
          </cell>
          <cell r="AG627">
            <v>0</v>
          </cell>
          <cell r="AH627">
            <v>0</v>
          </cell>
          <cell r="AI627">
            <v>0</v>
          </cell>
          <cell r="AJ627">
            <v>0</v>
          </cell>
          <cell r="AK627">
            <v>0</v>
          </cell>
          <cell r="AL627">
            <v>0</v>
          </cell>
          <cell r="AM627">
            <v>0</v>
          </cell>
          <cell r="AN627">
            <v>0</v>
          </cell>
          <cell r="AO627">
            <v>0</v>
          </cell>
          <cell r="AP627">
            <v>0</v>
          </cell>
          <cell r="AQ627">
            <v>0</v>
          </cell>
          <cell r="AR627">
            <v>0</v>
          </cell>
          <cell r="AS627">
            <v>0</v>
          </cell>
          <cell r="AT627">
            <v>0</v>
          </cell>
          <cell r="AU627">
            <v>0</v>
          </cell>
          <cell r="AV627">
            <v>0</v>
          </cell>
          <cell r="AW627">
            <v>0</v>
          </cell>
          <cell r="AX627">
            <v>0</v>
          </cell>
          <cell r="AY627">
            <v>0</v>
          </cell>
          <cell r="AZ627">
            <v>0</v>
          </cell>
          <cell r="BA627">
            <v>0</v>
          </cell>
          <cell r="BB627">
            <v>0</v>
          </cell>
          <cell r="BC627">
            <v>0</v>
          </cell>
          <cell r="BD627">
            <v>0</v>
          </cell>
          <cell r="BE627">
            <v>0</v>
          </cell>
          <cell r="BF627">
            <v>0</v>
          </cell>
          <cell r="BG627">
            <v>0</v>
          </cell>
          <cell r="BH627">
            <v>0</v>
          </cell>
          <cell r="BI627">
            <v>0</v>
          </cell>
          <cell r="BJ627">
            <v>0</v>
          </cell>
          <cell r="BK627">
            <v>0</v>
          </cell>
          <cell r="BL627">
            <v>0</v>
          </cell>
          <cell r="BM627">
            <v>0</v>
          </cell>
          <cell r="BN627">
            <v>0</v>
          </cell>
          <cell r="BO627">
            <v>0</v>
          </cell>
          <cell r="BP627">
            <v>0</v>
          </cell>
          <cell r="BQ627">
            <v>0</v>
          </cell>
          <cell r="BR627">
            <v>0</v>
          </cell>
          <cell r="BS627">
            <v>0</v>
          </cell>
          <cell r="BT627">
            <v>0</v>
          </cell>
          <cell r="BU627">
            <v>0</v>
          </cell>
        </row>
        <row r="628">
          <cell r="F628">
            <v>15.61</v>
          </cell>
          <cell r="H628">
            <v>0</v>
          </cell>
          <cell r="I628">
            <v>15.61</v>
          </cell>
          <cell r="K628">
            <v>0</v>
          </cell>
          <cell r="L628">
            <v>0</v>
          </cell>
          <cell r="U628" t="str">
            <v>During the past 12 months, have you participated in any activities, such as resolving conflicts, as part of a group?</v>
          </cell>
          <cell r="V628" t="str">
            <v/>
          </cell>
          <cell r="W628" t="str">
            <v>No</v>
          </cell>
          <cell r="X628" t="str">
            <v>Yes</v>
          </cell>
          <cell r="Y628">
            <v>0</v>
          </cell>
          <cell r="Z628">
            <v>0</v>
          </cell>
          <cell r="AA628">
            <v>0</v>
          </cell>
          <cell r="AB628">
            <v>0</v>
          </cell>
          <cell r="AC628">
            <v>0</v>
          </cell>
          <cell r="AD628">
            <v>0</v>
          </cell>
          <cell r="AE628">
            <v>0</v>
          </cell>
          <cell r="AF628">
            <v>0</v>
          </cell>
          <cell r="AG628">
            <v>0</v>
          </cell>
          <cell r="AH628">
            <v>0</v>
          </cell>
          <cell r="AI628">
            <v>0</v>
          </cell>
          <cell r="AJ628">
            <v>0</v>
          </cell>
          <cell r="AK628">
            <v>0</v>
          </cell>
          <cell r="AL628">
            <v>0</v>
          </cell>
          <cell r="AM628">
            <v>0</v>
          </cell>
          <cell r="AN628">
            <v>0</v>
          </cell>
          <cell r="AO628">
            <v>0</v>
          </cell>
          <cell r="AP628">
            <v>0</v>
          </cell>
          <cell r="AQ628">
            <v>0</v>
          </cell>
          <cell r="AR628">
            <v>0</v>
          </cell>
          <cell r="AS628">
            <v>0</v>
          </cell>
          <cell r="AT628">
            <v>0</v>
          </cell>
          <cell r="AU628">
            <v>0</v>
          </cell>
          <cell r="AV628">
            <v>0</v>
          </cell>
          <cell r="AW628">
            <v>0</v>
          </cell>
          <cell r="AX628">
            <v>0</v>
          </cell>
          <cell r="AY628">
            <v>0</v>
          </cell>
          <cell r="AZ628">
            <v>0</v>
          </cell>
          <cell r="BA628">
            <v>0</v>
          </cell>
          <cell r="BB628">
            <v>0</v>
          </cell>
          <cell r="BC628">
            <v>0</v>
          </cell>
          <cell r="BD628">
            <v>0</v>
          </cell>
          <cell r="BE628">
            <v>0</v>
          </cell>
          <cell r="BF628">
            <v>0</v>
          </cell>
          <cell r="BG628">
            <v>0</v>
          </cell>
          <cell r="BH628">
            <v>0</v>
          </cell>
          <cell r="BI628">
            <v>0</v>
          </cell>
          <cell r="BJ628">
            <v>0</v>
          </cell>
          <cell r="BK628">
            <v>0</v>
          </cell>
          <cell r="BL628">
            <v>0</v>
          </cell>
          <cell r="BM628">
            <v>0</v>
          </cell>
          <cell r="BN628">
            <v>0</v>
          </cell>
          <cell r="BO628">
            <v>0</v>
          </cell>
          <cell r="BP628">
            <v>0</v>
          </cell>
          <cell r="BQ628">
            <v>0</v>
          </cell>
          <cell r="BR628">
            <v>0</v>
          </cell>
          <cell r="BS628">
            <v>0</v>
          </cell>
          <cell r="BT628">
            <v>0</v>
          </cell>
          <cell r="BU628">
            <v>2</v>
          </cell>
        </row>
        <row r="629">
          <cell r="F629">
            <v>15.62</v>
          </cell>
          <cell r="H629">
            <v>0</v>
          </cell>
          <cell r="I629">
            <v>15.62</v>
          </cell>
          <cell r="K629">
            <v>0</v>
          </cell>
          <cell r="L629">
            <v>0</v>
          </cell>
          <cell r="U629" t="str">
            <v>Joint Decision Making in Local Political Matters</v>
          </cell>
          <cell r="V629" t="str">
            <v/>
          </cell>
          <cell r="W629" t="str">
            <v>No</v>
          </cell>
          <cell r="X629" t="str">
            <v>Yes</v>
          </cell>
          <cell r="Y629">
            <v>0</v>
          </cell>
          <cell r="Z629">
            <v>0</v>
          </cell>
          <cell r="AA629">
            <v>0</v>
          </cell>
          <cell r="AB629">
            <v>0</v>
          </cell>
          <cell r="AC629">
            <v>0</v>
          </cell>
          <cell r="AD629">
            <v>0</v>
          </cell>
          <cell r="AE629">
            <v>0</v>
          </cell>
          <cell r="AF629">
            <v>0</v>
          </cell>
          <cell r="AG629">
            <v>0</v>
          </cell>
          <cell r="AH629">
            <v>0</v>
          </cell>
          <cell r="AI629">
            <v>0</v>
          </cell>
          <cell r="AJ629">
            <v>0</v>
          </cell>
          <cell r="AK629">
            <v>0</v>
          </cell>
          <cell r="AL629">
            <v>0</v>
          </cell>
          <cell r="AM629">
            <v>0</v>
          </cell>
          <cell r="AN629">
            <v>0</v>
          </cell>
          <cell r="AO629">
            <v>0</v>
          </cell>
          <cell r="AP629">
            <v>0</v>
          </cell>
          <cell r="AQ629">
            <v>0</v>
          </cell>
          <cell r="AR629">
            <v>0</v>
          </cell>
          <cell r="AS629">
            <v>0</v>
          </cell>
          <cell r="AT629">
            <v>0</v>
          </cell>
          <cell r="AU629">
            <v>0</v>
          </cell>
          <cell r="AV629">
            <v>0</v>
          </cell>
          <cell r="AW629">
            <v>0</v>
          </cell>
          <cell r="AX629">
            <v>0</v>
          </cell>
          <cell r="AY629">
            <v>0</v>
          </cell>
          <cell r="AZ629">
            <v>0</v>
          </cell>
          <cell r="BA629">
            <v>0</v>
          </cell>
          <cell r="BB629">
            <v>0</v>
          </cell>
          <cell r="BC629">
            <v>0</v>
          </cell>
          <cell r="BD629">
            <v>0</v>
          </cell>
          <cell r="BE629">
            <v>0</v>
          </cell>
          <cell r="BF629">
            <v>0</v>
          </cell>
          <cell r="BG629">
            <v>0</v>
          </cell>
          <cell r="BH629">
            <v>0</v>
          </cell>
          <cell r="BI629">
            <v>0</v>
          </cell>
          <cell r="BJ629">
            <v>0</v>
          </cell>
          <cell r="BK629">
            <v>0</v>
          </cell>
          <cell r="BL629">
            <v>0</v>
          </cell>
          <cell r="BM629">
            <v>0</v>
          </cell>
          <cell r="BN629">
            <v>0</v>
          </cell>
          <cell r="BO629">
            <v>0</v>
          </cell>
          <cell r="BP629">
            <v>0</v>
          </cell>
          <cell r="BQ629">
            <v>0</v>
          </cell>
          <cell r="BR629">
            <v>0</v>
          </cell>
          <cell r="BS629">
            <v>0</v>
          </cell>
          <cell r="BT629">
            <v>0</v>
          </cell>
          <cell r="BU629">
            <v>2</v>
          </cell>
        </row>
        <row r="630">
          <cell r="F630">
            <v>15.63</v>
          </cell>
          <cell r="H630">
            <v>0</v>
          </cell>
          <cell r="I630">
            <v>15.63</v>
          </cell>
          <cell r="K630">
            <v>0</v>
          </cell>
          <cell r="L630">
            <v>0</v>
          </cell>
          <cell r="U630" t="str">
            <v>Joint Decision Making in How to Interact with External Assistance Agencies</v>
          </cell>
          <cell r="V630" t="str">
            <v/>
          </cell>
          <cell r="W630" t="str">
            <v>No</v>
          </cell>
          <cell r="X630" t="str">
            <v>Yes</v>
          </cell>
          <cell r="Y630">
            <v>0</v>
          </cell>
          <cell r="Z630">
            <v>0</v>
          </cell>
          <cell r="AA630">
            <v>0</v>
          </cell>
          <cell r="AB630">
            <v>0</v>
          </cell>
          <cell r="AC630">
            <v>0</v>
          </cell>
          <cell r="AD630">
            <v>0</v>
          </cell>
          <cell r="AE630">
            <v>0</v>
          </cell>
          <cell r="AF630">
            <v>0</v>
          </cell>
          <cell r="AG630">
            <v>0</v>
          </cell>
          <cell r="AH630">
            <v>0</v>
          </cell>
          <cell r="AI630">
            <v>0</v>
          </cell>
          <cell r="AJ630">
            <v>0</v>
          </cell>
          <cell r="AK630">
            <v>0</v>
          </cell>
          <cell r="AL630">
            <v>0</v>
          </cell>
          <cell r="AM630">
            <v>0</v>
          </cell>
          <cell r="AN630">
            <v>0</v>
          </cell>
          <cell r="AO630">
            <v>0</v>
          </cell>
          <cell r="AP630">
            <v>0</v>
          </cell>
          <cell r="AQ630">
            <v>0</v>
          </cell>
          <cell r="AR630">
            <v>0</v>
          </cell>
          <cell r="AS630">
            <v>0</v>
          </cell>
          <cell r="AT630">
            <v>0</v>
          </cell>
          <cell r="AU630">
            <v>0</v>
          </cell>
          <cell r="AV630">
            <v>0</v>
          </cell>
          <cell r="AW630">
            <v>0</v>
          </cell>
          <cell r="AX630">
            <v>0</v>
          </cell>
          <cell r="AY630">
            <v>0</v>
          </cell>
          <cell r="AZ630">
            <v>0</v>
          </cell>
          <cell r="BA630">
            <v>0</v>
          </cell>
          <cell r="BB630">
            <v>0</v>
          </cell>
          <cell r="BC630">
            <v>0</v>
          </cell>
          <cell r="BD630">
            <v>0</v>
          </cell>
          <cell r="BE630">
            <v>0</v>
          </cell>
          <cell r="BF630">
            <v>0</v>
          </cell>
          <cell r="BG630">
            <v>0</v>
          </cell>
          <cell r="BH630">
            <v>0</v>
          </cell>
          <cell r="BI630">
            <v>0</v>
          </cell>
          <cell r="BJ630">
            <v>0</v>
          </cell>
          <cell r="BK630">
            <v>0</v>
          </cell>
          <cell r="BL630">
            <v>0</v>
          </cell>
          <cell r="BM630">
            <v>0</v>
          </cell>
          <cell r="BN630">
            <v>0</v>
          </cell>
          <cell r="BO630">
            <v>0</v>
          </cell>
          <cell r="BP630">
            <v>0</v>
          </cell>
          <cell r="BQ630">
            <v>0</v>
          </cell>
          <cell r="BR630">
            <v>0</v>
          </cell>
          <cell r="BS630">
            <v>0</v>
          </cell>
          <cell r="BT630">
            <v>0</v>
          </cell>
          <cell r="BU630">
            <v>2</v>
          </cell>
        </row>
        <row r="631">
          <cell r="F631">
            <v>16.090000000000014</v>
          </cell>
          <cell r="H631">
            <v>0</v>
          </cell>
          <cell r="I631">
            <v>16.090000000000014</v>
          </cell>
          <cell r="K631">
            <v>0</v>
          </cell>
          <cell r="L631" t="e">
            <v>#REF!</v>
          </cell>
          <cell r="U631" t="str">
            <v>In the case of the most recently resolved dispute between people of this village and people outside the village, did anyone from the village or from outside the village help in resolving the dispute among the people of the village?</v>
          </cell>
          <cell r="V631" t="str">
            <v/>
          </cell>
          <cell r="W631" t="str">
            <v>Yes, People from the Village Helped Resolve Dispute</v>
          </cell>
          <cell r="X631" t="str">
            <v>Yes, People from outside the Village Helped Resolve Dispute</v>
          </cell>
          <cell r="Y631" t="str">
            <v>No, Because Parties to Dispute Resolved It Themselves</v>
          </cell>
          <cell r="Z631" t="str">
            <v>Nobody Helped Resolve the Dispute</v>
          </cell>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cell r="AS631">
            <v>0</v>
          </cell>
          <cell r="AT631">
            <v>0</v>
          </cell>
          <cell r="AU631">
            <v>0</v>
          </cell>
          <cell r="AV631">
            <v>0</v>
          </cell>
          <cell r="AW631">
            <v>0</v>
          </cell>
          <cell r="AX631">
            <v>0</v>
          </cell>
          <cell r="AY631">
            <v>0</v>
          </cell>
          <cell r="AZ631">
            <v>0</v>
          </cell>
          <cell r="BA631">
            <v>0</v>
          </cell>
          <cell r="BB631">
            <v>0</v>
          </cell>
          <cell r="BC631">
            <v>0</v>
          </cell>
          <cell r="BD631">
            <v>0</v>
          </cell>
          <cell r="BE631">
            <v>0</v>
          </cell>
          <cell r="BF631">
            <v>0</v>
          </cell>
          <cell r="BG631">
            <v>0</v>
          </cell>
          <cell r="BH631">
            <v>0</v>
          </cell>
          <cell r="BI631">
            <v>0</v>
          </cell>
          <cell r="BJ631">
            <v>0</v>
          </cell>
          <cell r="BK631">
            <v>0</v>
          </cell>
          <cell r="BL631">
            <v>0</v>
          </cell>
          <cell r="BM631">
            <v>0</v>
          </cell>
          <cell r="BN631">
            <v>0</v>
          </cell>
          <cell r="BO631">
            <v>0</v>
          </cell>
          <cell r="BP631">
            <v>0</v>
          </cell>
          <cell r="BQ631">
            <v>0</v>
          </cell>
          <cell r="BR631">
            <v>0</v>
          </cell>
          <cell r="BS631">
            <v>0</v>
          </cell>
          <cell r="BT631">
            <v>0</v>
          </cell>
          <cell r="BU631">
            <v>4</v>
          </cell>
        </row>
        <row r="632">
          <cell r="F632">
            <v>16.150000000000023</v>
          </cell>
          <cell r="H632">
            <v>0</v>
          </cell>
          <cell r="I632">
            <v>16.150000000000023</v>
          </cell>
          <cell r="K632">
            <v>0</v>
          </cell>
          <cell r="L632">
            <v>17.010000000000002</v>
          </cell>
          <cell r="U632" t="str">
            <v>Did anyone from the village or from outside the village help in resolving the [MOST RECENT] tribal feud?</v>
          </cell>
          <cell r="V632" t="str">
            <v/>
          </cell>
          <cell r="W632" t="str">
            <v>Yes, People from the Village Helped Resolve Feud</v>
          </cell>
          <cell r="X632" t="str">
            <v>Yes, People from outside the Village Helped Resolve Feud</v>
          </cell>
          <cell r="Y632" t="str">
            <v>No, Because Parties to Feud Resolved It Themselves</v>
          </cell>
          <cell r="Z632" t="str">
            <v>Nobody Helped Resolve the Feud</v>
          </cell>
          <cell r="AA632">
            <v>0</v>
          </cell>
          <cell r="AB632">
            <v>0</v>
          </cell>
          <cell r="AC632">
            <v>0</v>
          </cell>
          <cell r="AD632">
            <v>0</v>
          </cell>
          <cell r="AE632">
            <v>0</v>
          </cell>
          <cell r="AF632">
            <v>0</v>
          </cell>
          <cell r="AG632">
            <v>0</v>
          </cell>
          <cell r="AH632">
            <v>0</v>
          </cell>
          <cell r="AI632">
            <v>0</v>
          </cell>
          <cell r="AJ632">
            <v>0</v>
          </cell>
          <cell r="AK632">
            <v>0</v>
          </cell>
          <cell r="AL632">
            <v>0</v>
          </cell>
          <cell r="AM632">
            <v>0</v>
          </cell>
          <cell r="AN632">
            <v>0</v>
          </cell>
          <cell r="AO632">
            <v>0</v>
          </cell>
          <cell r="AP632">
            <v>0</v>
          </cell>
          <cell r="AQ632">
            <v>0</v>
          </cell>
          <cell r="AR632">
            <v>0</v>
          </cell>
          <cell r="AS632">
            <v>0</v>
          </cell>
          <cell r="AT632">
            <v>0</v>
          </cell>
          <cell r="AU632">
            <v>0</v>
          </cell>
          <cell r="AV632">
            <v>0</v>
          </cell>
          <cell r="AW632">
            <v>0</v>
          </cell>
          <cell r="AX632">
            <v>0</v>
          </cell>
          <cell r="AY632">
            <v>0</v>
          </cell>
          <cell r="AZ632">
            <v>0</v>
          </cell>
          <cell r="BA632">
            <v>0</v>
          </cell>
          <cell r="BB632">
            <v>0</v>
          </cell>
          <cell r="BC632">
            <v>0</v>
          </cell>
          <cell r="BD632">
            <v>0</v>
          </cell>
          <cell r="BE632">
            <v>0</v>
          </cell>
          <cell r="BF632">
            <v>0</v>
          </cell>
          <cell r="BG632">
            <v>0</v>
          </cell>
          <cell r="BH632">
            <v>0</v>
          </cell>
          <cell r="BI632">
            <v>0</v>
          </cell>
          <cell r="BJ632">
            <v>0</v>
          </cell>
          <cell r="BK632">
            <v>0</v>
          </cell>
          <cell r="BL632">
            <v>0</v>
          </cell>
          <cell r="BM632">
            <v>0</v>
          </cell>
          <cell r="BN632">
            <v>0</v>
          </cell>
          <cell r="BO632">
            <v>0</v>
          </cell>
          <cell r="BP632">
            <v>0</v>
          </cell>
          <cell r="BQ632">
            <v>0</v>
          </cell>
          <cell r="BR632">
            <v>0</v>
          </cell>
          <cell r="BS632">
            <v>0</v>
          </cell>
          <cell r="BT632">
            <v>0</v>
          </cell>
          <cell r="BU632">
            <v>4</v>
          </cell>
        </row>
        <row r="633">
          <cell r="F633">
            <v>16.160000000000025</v>
          </cell>
          <cell r="H633">
            <v>0</v>
          </cell>
          <cell r="I633">
            <v>16.160000000000025</v>
          </cell>
          <cell r="K633">
            <v>0</v>
          </cell>
          <cell r="L633">
            <v>0</v>
          </cell>
          <cell r="U633" t="str">
            <v>Who were the person, people, or institution that were most important in helping to settle the [MOST RECENTLY RESOLVED] tribal feud?</v>
          </cell>
          <cell r="V633" t="str">
            <v/>
          </cell>
          <cell r="W633" t="str">
            <v>Arbab / Malik / Qariyadar</v>
          </cell>
          <cell r="X633" t="str">
            <v>Khan / Zamindar / Beg / Baay</v>
          </cell>
          <cell r="Y633" t="str">
            <v>Tribal Elder(s)</v>
          </cell>
          <cell r="Z633" t="str">
            <v>Mullah / Imam / Mosque Mullah</v>
          </cell>
          <cell r="AA633" t="str">
            <v>Mawlawi / Religious Scholar / Rohanion</v>
          </cell>
          <cell r="AB633" t="str">
            <v>Head of Village Council</v>
          </cell>
          <cell r="AC633" t="str">
            <v>Member of Village Council</v>
          </cell>
          <cell r="AD633" t="str">
            <v>Head of CDC</v>
          </cell>
          <cell r="AE633" t="str">
            <v>Deputy Head of CDC</v>
          </cell>
          <cell r="AF633" t="str">
            <v>Treasurer of CDC</v>
          </cell>
          <cell r="AG633" t="str">
            <v>Secretary of CDC</v>
          </cell>
          <cell r="AH633" t="str">
            <v>Member of CDC</v>
          </cell>
          <cell r="AI633" t="str">
            <v>Village Council</v>
          </cell>
          <cell r="AJ633" t="str">
            <v>CDC</v>
          </cell>
          <cell r="AK633" t="str">
            <v>Tribal Council</v>
          </cell>
          <cell r="AL633" t="str">
            <v>District Council</v>
          </cell>
          <cell r="AM633" t="str">
            <v>Province Council</v>
          </cell>
          <cell r="AN633" t="str">
            <v>Judge</v>
          </cell>
          <cell r="AO633" t="str">
            <v>District Governor / District Government</v>
          </cell>
          <cell r="AP633" t="str">
            <v>Provincial Governor / Provincial Government</v>
          </cell>
          <cell r="AQ633" t="str">
            <v>Central Government Representative</v>
          </cell>
          <cell r="AR633" t="str">
            <v>NGO Employee(s)</v>
          </cell>
          <cell r="AS633" t="str">
            <v>Other:</v>
          </cell>
          <cell r="AT633">
            <v>0</v>
          </cell>
          <cell r="AU633">
            <v>0</v>
          </cell>
          <cell r="AV633">
            <v>0</v>
          </cell>
          <cell r="AW633">
            <v>0</v>
          </cell>
          <cell r="AX633">
            <v>0</v>
          </cell>
          <cell r="AY633">
            <v>0</v>
          </cell>
          <cell r="AZ633">
            <v>0</v>
          </cell>
          <cell r="BA633">
            <v>0</v>
          </cell>
          <cell r="BB633">
            <v>0</v>
          </cell>
          <cell r="BC633">
            <v>0</v>
          </cell>
          <cell r="BD633">
            <v>0</v>
          </cell>
          <cell r="BE633">
            <v>0</v>
          </cell>
          <cell r="BF633">
            <v>0</v>
          </cell>
          <cell r="BG633">
            <v>0</v>
          </cell>
          <cell r="BH633">
            <v>0</v>
          </cell>
          <cell r="BI633">
            <v>0</v>
          </cell>
          <cell r="BJ633">
            <v>0</v>
          </cell>
          <cell r="BK633">
            <v>0</v>
          </cell>
          <cell r="BL633">
            <v>0</v>
          </cell>
          <cell r="BM633">
            <v>0</v>
          </cell>
          <cell r="BN633">
            <v>0</v>
          </cell>
          <cell r="BO633">
            <v>0</v>
          </cell>
          <cell r="BP633">
            <v>0</v>
          </cell>
          <cell r="BQ633">
            <v>0</v>
          </cell>
          <cell r="BR633">
            <v>0</v>
          </cell>
          <cell r="BS633">
            <v>0</v>
          </cell>
          <cell r="BT633">
            <v>0</v>
          </cell>
          <cell r="BU633">
            <v>23</v>
          </cell>
        </row>
        <row r="634">
          <cell r="F634">
            <v>17.010000000000002</v>
          </cell>
          <cell r="H634">
            <v>0</v>
          </cell>
          <cell r="I634">
            <v>17.010000000000002</v>
          </cell>
          <cell r="K634">
            <v>0</v>
          </cell>
          <cell r="L634">
            <v>0</v>
          </cell>
          <cell r="U634" t="str">
            <v>During the past 12 months, how many times was this village visited by the uloswol or a representative of the district government?</v>
          </cell>
          <cell r="V634" t="str">
            <v/>
          </cell>
          <cell r="W634" t="str">
            <v>Zero Times</v>
          </cell>
          <cell r="X634" t="str">
            <v>One Time</v>
          </cell>
          <cell r="Y634" t="str">
            <v>Two Times</v>
          </cell>
          <cell r="Z634" t="str">
            <v>Three Times</v>
          </cell>
          <cell r="AA634" t="str">
            <v>Four Times</v>
          </cell>
          <cell r="AB634" t="str">
            <v>Five Times</v>
          </cell>
          <cell r="AC634" t="str">
            <v>Six Times</v>
          </cell>
          <cell r="AD634" t="str">
            <v>Seven Times</v>
          </cell>
          <cell r="AE634" t="str">
            <v>Eight Times</v>
          </cell>
          <cell r="AF634" t="str">
            <v>Nine Times</v>
          </cell>
          <cell r="AG634" t="str">
            <v>Ten Times</v>
          </cell>
          <cell r="AH634" t="str">
            <v>Twenty Times</v>
          </cell>
          <cell r="AI634" t="str">
            <v>Thirty Times</v>
          </cell>
          <cell r="AJ634" t="str">
            <v>Forty Times</v>
          </cell>
          <cell r="AK634" t="str">
            <v>Fifty Times</v>
          </cell>
          <cell r="AL634" t="str">
            <v>Hundred Times</v>
          </cell>
          <cell r="AM634" t="str">
            <v>Other Times</v>
          </cell>
          <cell r="AN634" t="str">
            <v>Too Many to Count</v>
          </cell>
          <cell r="AO634">
            <v>0</v>
          </cell>
          <cell r="AP634">
            <v>0</v>
          </cell>
          <cell r="AQ634">
            <v>0</v>
          </cell>
          <cell r="AR634">
            <v>0</v>
          </cell>
          <cell r="AS634">
            <v>0</v>
          </cell>
          <cell r="AT634">
            <v>0</v>
          </cell>
          <cell r="AU634">
            <v>0</v>
          </cell>
          <cell r="AV634">
            <v>0</v>
          </cell>
          <cell r="AW634">
            <v>0</v>
          </cell>
          <cell r="AX634">
            <v>0</v>
          </cell>
          <cell r="AY634">
            <v>0</v>
          </cell>
          <cell r="AZ634">
            <v>0</v>
          </cell>
          <cell r="BA634">
            <v>0</v>
          </cell>
          <cell r="BB634">
            <v>0</v>
          </cell>
          <cell r="BC634">
            <v>0</v>
          </cell>
          <cell r="BD634">
            <v>0</v>
          </cell>
          <cell r="BE634">
            <v>0</v>
          </cell>
          <cell r="BF634">
            <v>0</v>
          </cell>
          <cell r="BG634">
            <v>0</v>
          </cell>
          <cell r="BH634">
            <v>0</v>
          </cell>
          <cell r="BI634">
            <v>0</v>
          </cell>
          <cell r="BJ634">
            <v>0</v>
          </cell>
          <cell r="BK634">
            <v>0</v>
          </cell>
          <cell r="BL634">
            <v>0</v>
          </cell>
          <cell r="BM634">
            <v>0</v>
          </cell>
          <cell r="BN634">
            <v>0</v>
          </cell>
          <cell r="BO634">
            <v>0</v>
          </cell>
          <cell r="BP634">
            <v>0</v>
          </cell>
          <cell r="BQ634">
            <v>0</v>
          </cell>
          <cell r="BR634">
            <v>0</v>
          </cell>
          <cell r="BS634">
            <v>0</v>
          </cell>
          <cell r="BT634">
            <v>0</v>
          </cell>
          <cell r="BU634">
            <v>18</v>
          </cell>
        </row>
        <row r="635">
          <cell r="F635">
            <v>17.030000000000005</v>
          </cell>
          <cell r="H635">
            <v>0</v>
          </cell>
          <cell r="I635">
            <v>17.030000000000005</v>
          </cell>
          <cell r="K635">
            <v>0</v>
          </cell>
          <cell r="L635">
            <v>0</v>
          </cell>
          <cell r="U635" t="str">
            <v>During the past 12 months, how many times was this village visited by representatives of NGOs?</v>
          </cell>
          <cell r="V635" t="str">
            <v/>
          </cell>
          <cell r="W635" t="str">
            <v>Zero Times</v>
          </cell>
          <cell r="X635" t="str">
            <v>One Time</v>
          </cell>
          <cell r="Y635" t="str">
            <v>Two Times</v>
          </cell>
          <cell r="Z635" t="str">
            <v>Three Times</v>
          </cell>
          <cell r="AA635" t="str">
            <v>Four Times</v>
          </cell>
          <cell r="AB635" t="str">
            <v>Five Times</v>
          </cell>
          <cell r="AC635" t="str">
            <v>Six Times</v>
          </cell>
          <cell r="AD635" t="str">
            <v>Seven Times</v>
          </cell>
          <cell r="AE635" t="str">
            <v>Eight Times</v>
          </cell>
          <cell r="AF635" t="str">
            <v>Nine Times</v>
          </cell>
          <cell r="AG635" t="str">
            <v>Ten Times</v>
          </cell>
          <cell r="AH635" t="str">
            <v>Twenty Times</v>
          </cell>
          <cell r="AI635" t="str">
            <v>Thirty Times</v>
          </cell>
          <cell r="AJ635" t="str">
            <v>Forty Times</v>
          </cell>
          <cell r="AK635" t="str">
            <v>Fifty Times</v>
          </cell>
          <cell r="AL635" t="str">
            <v>Hundred Times</v>
          </cell>
          <cell r="AM635" t="str">
            <v>Other Times</v>
          </cell>
          <cell r="AN635" t="str">
            <v>Too Many to Count</v>
          </cell>
          <cell r="AO635">
            <v>0</v>
          </cell>
          <cell r="AP635">
            <v>0</v>
          </cell>
          <cell r="AQ635">
            <v>0</v>
          </cell>
          <cell r="AR635">
            <v>0</v>
          </cell>
          <cell r="AS635">
            <v>0</v>
          </cell>
          <cell r="AT635">
            <v>0</v>
          </cell>
          <cell r="AU635">
            <v>0</v>
          </cell>
          <cell r="AV635">
            <v>0</v>
          </cell>
          <cell r="AW635">
            <v>0</v>
          </cell>
          <cell r="AX635">
            <v>0</v>
          </cell>
          <cell r="AY635">
            <v>0</v>
          </cell>
          <cell r="AZ635">
            <v>0</v>
          </cell>
          <cell r="BA635">
            <v>0</v>
          </cell>
          <cell r="BB635">
            <v>0</v>
          </cell>
          <cell r="BC635">
            <v>0</v>
          </cell>
          <cell r="BD635">
            <v>0</v>
          </cell>
          <cell r="BE635">
            <v>0</v>
          </cell>
          <cell r="BF635">
            <v>0</v>
          </cell>
          <cell r="BG635">
            <v>0</v>
          </cell>
          <cell r="BH635">
            <v>0</v>
          </cell>
          <cell r="BI635">
            <v>0</v>
          </cell>
          <cell r="BJ635">
            <v>0</v>
          </cell>
          <cell r="BK635">
            <v>0</v>
          </cell>
          <cell r="BL635">
            <v>0</v>
          </cell>
          <cell r="BM635">
            <v>0</v>
          </cell>
          <cell r="BN635">
            <v>0</v>
          </cell>
          <cell r="BO635">
            <v>0</v>
          </cell>
          <cell r="BP635">
            <v>0</v>
          </cell>
          <cell r="BQ635">
            <v>0</v>
          </cell>
          <cell r="BR635">
            <v>0</v>
          </cell>
          <cell r="BS635">
            <v>0</v>
          </cell>
          <cell r="BT635">
            <v>0</v>
          </cell>
          <cell r="BU635">
            <v>18</v>
          </cell>
        </row>
        <row r="636">
          <cell r="F636">
            <v>17.040000000000006</v>
          </cell>
          <cell r="H636">
            <v>0</v>
          </cell>
          <cell r="I636">
            <v>17.040000000000006</v>
          </cell>
          <cell r="K636">
            <v>0</v>
          </cell>
          <cell r="L636">
            <v>0</v>
          </cell>
          <cell r="U636" t="str">
            <v>During the past 12 months, how many times was this village visited by people distributing information about the Presidential Election?</v>
          </cell>
          <cell r="V636" t="str">
            <v/>
          </cell>
          <cell r="W636" t="str">
            <v>Zero Times</v>
          </cell>
          <cell r="X636" t="str">
            <v>One Time</v>
          </cell>
          <cell r="Y636" t="str">
            <v>Two Times</v>
          </cell>
          <cell r="Z636" t="str">
            <v>Three Times</v>
          </cell>
          <cell r="AA636" t="str">
            <v>Four Times</v>
          </cell>
          <cell r="AB636" t="str">
            <v>Five Times</v>
          </cell>
          <cell r="AC636" t="str">
            <v>Six Times</v>
          </cell>
          <cell r="AD636" t="str">
            <v>Seven Times</v>
          </cell>
          <cell r="AE636" t="str">
            <v>Eight Times</v>
          </cell>
          <cell r="AF636" t="str">
            <v>Nine Times</v>
          </cell>
          <cell r="AG636" t="str">
            <v>Ten Times</v>
          </cell>
          <cell r="AH636" t="str">
            <v>Twenty Times</v>
          </cell>
          <cell r="AI636" t="str">
            <v>Thirty Times</v>
          </cell>
          <cell r="AJ636" t="str">
            <v>Forty Times</v>
          </cell>
          <cell r="AK636" t="str">
            <v>Fifty Times</v>
          </cell>
          <cell r="AL636" t="str">
            <v>Hundred Times</v>
          </cell>
          <cell r="AM636" t="str">
            <v>Other Times</v>
          </cell>
          <cell r="AN636" t="str">
            <v>Too Many to Count</v>
          </cell>
          <cell r="AO636">
            <v>0</v>
          </cell>
          <cell r="AP636">
            <v>0</v>
          </cell>
          <cell r="AQ636">
            <v>0</v>
          </cell>
          <cell r="AR636">
            <v>0</v>
          </cell>
          <cell r="AS636">
            <v>0</v>
          </cell>
          <cell r="AT636">
            <v>0</v>
          </cell>
          <cell r="AU636">
            <v>0</v>
          </cell>
          <cell r="AV636">
            <v>0</v>
          </cell>
          <cell r="AW636">
            <v>0</v>
          </cell>
          <cell r="AX636">
            <v>0</v>
          </cell>
          <cell r="AY636">
            <v>0</v>
          </cell>
          <cell r="AZ636">
            <v>0</v>
          </cell>
          <cell r="BA636">
            <v>0</v>
          </cell>
          <cell r="BB636">
            <v>0</v>
          </cell>
          <cell r="BC636">
            <v>0</v>
          </cell>
          <cell r="BD636">
            <v>0</v>
          </cell>
          <cell r="BE636">
            <v>0</v>
          </cell>
          <cell r="BF636">
            <v>0</v>
          </cell>
          <cell r="BG636">
            <v>0</v>
          </cell>
          <cell r="BH636">
            <v>0</v>
          </cell>
          <cell r="BI636">
            <v>0</v>
          </cell>
          <cell r="BJ636">
            <v>0</v>
          </cell>
          <cell r="BK636">
            <v>0</v>
          </cell>
          <cell r="BL636">
            <v>0</v>
          </cell>
          <cell r="BM636">
            <v>0</v>
          </cell>
          <cell r="BN636">
            <v>0</v>
          </cell>
          <cell r="BO636">
            <v>0</v>
          </cell>
          <cell r="BP636">
            <v>0</v>
          </cell>
          <cell r="BQ636">
            <v>0</v>
          </cell>
          <cell r="BR636">
            <v>0</v>
          </cell>
          <cell r="BS636">
            <v>0</v>
          </cell>
          <cell r="BT636">
            <v>0</v>
          </cell>
          <cell r="BU636">
            <v>18</v>
          </cell>
        </row>
        <row r="637">
          <cell r="F637">
            <v>17.050000000000008</v>
          </cell>
          <cell r="H637">
            <v>0</v>
          </cell>
          <cell r="I637">
            <v>17.050000000000008</v>
          </cell>
          <cell r="K637">
            <v>0</v>
          </cell>
          <cell r="L637">
            <v>0</v>
          </cell>
          <cell r="U637" t="str">
            <v>During the past 12 months, how many times was this village visited by people campaigning for an election candidate?</v>
          </cell>
          <cell r="V637" t="str">
            <v/>
          </cell>
          <cell r="W637" t="str">
            <v>Zero Times</v>
          </cell>
          <cell r="X637" t="str">
            <v>One Time</v>
          </cell>
          <cell r="Y637" t="str">
            <v>Two Times</v>
          </cell>
          <cell r="Z637" t="str">
            <v>Three Times</v>
          </cell>
          <cell r="AA637" t="str">
            <v>Four Times</v>
          </cell>
          <cell r="AB637" t="str">
            <v>Five Times</v>
          </cell>
          <cell r="AC637" t="str">
            <v>Six Times</v>
          </cell>
          <cell r="AD637" t="str">
            <v>Seven Times</v>
          </cell>
          <cell r="AE637" t="str">
            <v>Eight Times</v>
          </cell>
          <cell r="AF637" t="str">
            <v>Nine Times</v>
          </cell>
          <cell r="AG637" t="str">
            <v>Ten Times</v>
          </cell>
          <cell r="AH637" t="str">
            <v>Twenty Times</v>
          </cell>
          <cell r="AI637" t="str">
            <v>Thirty Times</v>
          </cell>
          <cell r="AJ637" t="str">
            <v>Forty Times</v>
          </cell>
          <cell r="AK637" t="str">
            <v>Fifty Times</v>
          </cell>
          <cell r="AL637" t="str">
            <v>Hundred Times</v>
          </cell>
          <cell r="AM637" t="str">
            <v>Other Times</v>
          </cell>
          <cell r="AN637" t="str">
            <v>Too Many to Count</v>
          </cell>
          <cell r="AO637">
            <v>0</v>
          </cell>
          <cell r="AP637">
            <v>0</v>
          </cell>
          <cell r="AQ637">
            <v>0</v>
          </cell>
          <cell r="AR637">
            <v>0</v>
          </cell>
          <cell r="AS637">
            <v>0</v>
          </cell>
          <cell r="AT637">
            <v>0</v>
          </cell>
          <cell r="AU637">
            <v>0</v>
          </cell>
          <cell r="AV637">
            <v>0</v>
          </cell>
          <cell r="AW637">
            <v>0</v>
          </cell>
          <cell r="AX637">
            <v>0</v>
          </cell>
          <cell r="AY637">
            <v>0</v>
          </cell>
          <cell r="AZ637">
            <v>0</v>
          </cell>
          <cell r="BA637">
            <v>0</v>
          </cell>
          <cell r="BB637">
            <v>0</v>
          </cell>
          <cell r="BC637">
            <v>0</v>
          </cell>
          <cell r="BD637">
            <v>0</v>
          </cell>
          <cell r="BE637">
            <v>0</v>
          </cell>
          <cell r="BF637">
            <v>0</v>
          </cell>
          <cell r="BG637">
            <v>0</v>
          </cell>
          <cell r="BH637">
            <v>0</v>
          </cell>
          <cell r="BI637">
            <v>0</v>
          </cell>
          <cell r="BJ637">
            <v>0</v>
          </cell>
          <cell r="BK637">
            <v>0</v>
          </cell>
          <cell r="BL637">
            <v>0</v>
          </cell>
          <cell r="BM637">
            <v>0</v>
          </cell>
          <cell r="BN637">
            <v>0</v>
          </cell>
          <cell r="BO637">
            <v>0</v>
          </cell>
          <cell r="BP637">
            <v>0</v>
          </cell>
          <cell r="BQ637">
            <v>0</v>
          </cell>
          <cell r="BR637">
            <v>0</v>
          </cell>
          <cell r="BS637">
            <v>0</v>
          </cell>
          <cell r="BT637">
            <v>0</v>
          </cell>
          <cell r="BU637">
            <v>18</v>
          </cell>
        </row>
        <row r="638">
          <cell r="F638">
            <v>17.060000000000009</v>
          </cell>
          <cell r="H638">
            <v>0</v>
          </cell>
          <cell r="I638">
            <v>17.060000000000009</v>
          </cell>
          <cell r="K638">
            <v>0</v>
          </cell>
          <cell r="L638">
            <v>0</v>
          </cell>
          <cell r="U638" t="str">
            <v>During the past 12 months, how many times was this village visited by foreign military forces?</v>
          </cell>
          <cell r="V638" t="str">
            <v/>
          </cell>
          <cell r="W638" t="str">
            <v>Zero Times</v>
          </cell>
          <cell r="X638" t="str">
            <v>One Time</v>
          </cell>
          <cell r="Y638" t="str">
            <v>Two Times</v>
          </cell>
          <cell r="Z638" t="str">
            <v>Three Times</v>
          </cell>
          <cell r="AA638" t="str">
            <v>Four Times</v>
          </cell>
          <cell r="AB638" t="str">
            <v>Five Times</v>
          </cell>
          <cell r="AC638" t="str">
            <v>Six Times</v>
          </cell>
          <cell r="AD638" t="str">
            <v>Seven Times</v>
          </cell>
          <cell r="AE638" t="str">
            <v>Eight Times</v>
          </cell>
          <cell r="AF638" t="str">
            <v>Nine Times</v>
          </cell>
          <cell r="AG638" t="str">
            <v>Ten Times</v>
          </cell>
          <cell r="AH638" t="str">
            <v>Twenty Times</v>
          </cell>
          <cell r="AI638" t="str">
            <v>Thirty Times</v>
          </cell>
          <cell r="AJ638" t="str">
            <v>Forty Times</v>
          </cell>
          <cell r="AK638" t="str">
            <v>Fifty Times</v>
          </cell>
          <cell r="AL638" t="str">
            <v>Hundred Times</v>
          </cell>
          <cell r="AM638" t="str">
            <v>Other Times</v>
          </cell>
          <cell r="AN638" t="str">
            <v>Too Many to Count</v>
          </cell>
          <cell r="AO638">
            <v>0</v>
          </cell>
          <cell r="AP638">
            <v>0</v>
          </cell>
          <cell r="AQ638">
            <v>0</v>
          </cell>
          <cell r="AR638">
            <v>0</v>
          </cell>
          <cell r="AS638">
            <v>0</v>
          </cell>
          <cell r="AT638">
            <v>0</v>
          </cell>
          <cell r="AU638">
            <v>0</v>
          </cell>
          <cell r="AV638">
            <v>0</v>
          </cell>
          <cell r="AW638">
            <v>0</v>
          </cell>
          <cell r="AX638">
            <v>0</v>
          </cell>
          <cell r="AY638">
            <v>0</v>
          </cell>
          <cell r="AZ638">
            <v>0</v>
          </cell>
          <cell r="BA638">
            <v>0</v>
          </cell>
          <cell r="BB638">
            <v>0</v>
          </cell>
          <cell r="BC638">
            <v>0</v>
          </cell>
          <cell r="BD638">
            <v>0</v>
          </cell>
          <cell r="BE638">
            <v>0</v>
          </cell>
          <cell r="BF638">
            <v>0</v>
          </cell>
          <cell r="BG638">
            <v>0</v>
          </cell>
          <cell r="BH638">
            <v>0</v>
          </cell>
          <cell r="BI638">
            <v>0</v>
          </cell>
          <cell r="BJ638">
            <v>0</v>
          </cell>
          <cell r="BK638">
            <v>0</v>
          </cell>
          <cell r="BL638">
            <v>0</v>
          </cell>
          <cell r="BM638">
            <v>0</v>
          </cell>
          <cell r="BN638">
            <v>0</v>
          </cell>
          <cell r="BO638">
            <v>0</v>
          </cell>
          <cell r="BP638">
            <v>0</v>
          </cell>
          <cell r="BQ638">
            <v>0</v>
          </cell>
          <cell r="BR638">
            <v>0</v>
          </cell>
          <cell r="BS638">
            <v>0</v>
          </cell>
          <cell r="BT638">
            <v>0</v>
          </cell>
          <cell r="BU638">
            <v>18</v>
          </cell>
        </row>
        <row r="639">
          <cell r="F639">
            <v>17.070000000000011</v>
          </cell>
          <cell r="H639">
            <v>0</v>
          </cell>
          <cell r="I639">
            <v>17.070000000000011</v>
          </cell>
          <cell r="K639">
            <v>0</v>
          </cell>
          <cell r="L639">
            <v>0</v>
          </cell>
          <cell r="U639" t="str">
            <v>During the past 12 months, how many times was this village visited by the Afghan National Army or Afghan National Police?</v>
          </cell>
          <cell r="V639" t="str">
            <v/>
          </cell>
          <cell r="W639" t="str">
            <v>Zero Times</v>
          </cell>
          <cell r="X639" t="str">
            <v>One Time</v>
          </cell>
          <cell r="Y639" t="str">
            <v>Two Times</v>
          </cell>
          <cell r="Z639" t="str">
            <v>Three Times</v>
          </cell>
          <cell r="AA639" t="str">
            <v>Four Times</v>
          </cell>
          <cell r="AB639" t="str">
            <v>Five Times</v>
          </cell>
          <cell r="AC639" t="str">
            <v>Six Times</v>
          </cell>
          <cell r="AD639" t="str">
            <v>Seven Times</v>
          </cell>
          <cell r="AE639" t="str">
            <v>Eight Times</v>
          </cell>
          <cell r="AF639" t="str">
            <v>Nine Times</v>
          </cell>
          <cell r="AG639" t="str">
            <v>Ten Times</v>
          </cell>
          <cell r="AH639" t="str">
            <v>Twenty Times</v>
          </cell>
          <cell r="AI639" t="str">
            <v>Thirty Times</v>
          </cell>
          <cell r="AJ639" t="str">
            <v>Forty Times</v>
          </cell>
          <cell r="AK639" t="str">
            <v>Fifty Times</v>
          </cell>
          <cell r="AL639" t="str">
            <v>Hundred Times</v>
          </cell>
          <cell r="AM639" t="str">
            <v>Other Times</v>
          </cell>
          <cell r="AN639" t="str">
            <v>Too Many to Count</v>
          </cell>
          <cell r="AO639">
            <v>0</v>
          </cell>
          <cell r="AP639">
            <v>0</v>
          </cell>
          <cell r="AQ639">
            <v>0</v>
          </cell>
          <cell r="AR639">
            <v>0</v>
          </cell>
          <cell r="AS639">
            <v>0</v>
          </cell>
          <cell r="AT639">
            <v>0</v>
          </cell>
          <cell r="AU639">
            <v>0</v>
          </cell>
          <cell r="AV639">
            <v>0</v>
          </cell>
          <cell r="AW639">
            <v>0</v>
          </cell>
          <cell r="AX639">
            <v>0</v>
          </cell>
          <cell r="AY639">
            <v>0</v>
          </cell>
          <cell r="AZ639">
            <v>0</v>
          </cell>
          <cell r="BA639">
            <v>0</v>
          </cell>
          <cell r="BB639">
            <v>0</v>
          </cell>
          <cell r="BC639">
            <v>0</v>
          </cell>
          <cell r="BD639">
            <v>0</v>
          </cell>
          <cell r="BE639">
            <v>0</v>
          </cell>
          <cell r="BF639">
            <v>0</v>
          </cell>
          <cell r="BG639">
            <v>0</v>
          </cell>
          <cell r="BH639">
            <v>0</v>
          </cell>
          <cell r="BI639">
            <v>0</v>
          </cell>
          <cell r="BJ639">
            <v>0</v>
          </cell>
          <cell r="BK639">
            <v>0</v>
          </cell>
          <cell r="BL639">
            <v>0</v>
          </cell>
          <cell r="BM639">
            <v>0</v>
          </cell>
          <cell r="BN639">
            <v>0</v>
          </cell>
          <cell r="BO639">
            <v>0</v>
          </cell>
          <cell r="BP639">
            <v>0</v>
          </cell>
          <cell r="BQ639">
            <v>0</v>
          </cell>
          <cell r="BR639">
            <v>0</v>
          </cell>
          <cell r="BS639">
            <v>0</v>
          </cell>
          <cell r="BT639">
            <v>0</v>
          </cell>
          <cell r="BU639">
            <v>18</v>
          </cell>
        </row>
        <row r="640">
          <cell r="F640">
            <v>18.010000000000002</v>
          </cell>
          <cell r="H640">
            <v>0</v>
          </cell>
          <cell r="I640">
            <v>18.010000000000002</v>
          </cell>
          <cell r="K640">
            <v>0</v>
          </cell>
          <cell r="L640">
            <v>0</v>
          </cell>
          <cell r="U640" t="str">
            <v>At the current time, do you experience any fear for your own personal safety or security or for that of your family?</v>
          </cell>
          <cell r="V640" t="str">
            <v/>
          </cell>
          <cell r="W640" t="str">
            <v>No Fear</v>
          </cell>
          <cell r="X640" t="str">
            <v>Some Fear</v>
          </cell>
          <cell r="Y640" t="str">
            <v>A Lot of Fear</v>
          </cell>
          <cell r="Z640">
            <v>0</v>
          </cell>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cell r="AS640">
            <v>0</v>
          </cell>
          <cell r="AT640">
            <v>0</v>
          </cell>
          <cell r="AU640">
            <v>0</v>
          </cell>
          <cell r="AV640">
            <v>0</v>
          </cell>
          <cell r="AW640">
            <v>0</v>
          </cell>
          <cell r="AX640">
            <v>0</v>
          </cell>
          <cell r="AY640">
            <v>0</v>
          </cell>
          <cell r="AZ640">
            <v>0</v>
          </cell>
          <cell r="BA640">
            <v>0</v>
          </cell>
          <cell r="BB640">
            <v>0</v>
          </cell>
          <cell r="BC640">
            <v>0</v>
          </cell>
          <cell r="BD640">
            <v>0</v>
          </cell>
          <cell r="BE640">
            <v>0</v>
          </cell>
          <cell r="BF640">
            <v>0</v>
          </cell>
          <cell r="BG640">
            <v>0</v>
          </cell>
          <cell r="BH640">
            <v>0</v>
          </cell>
          <cell r="BI640">
            <v>0</v>
          </cell>
          <cell r="BJ640">
            <v>0</v>
          </cell>
          <cell r="BK640">
            <v>0</v>
          </cell>
          <cell r="BL640">
            <v>0</v>
          </cell>
          <cell r="BM640">
            <v>0</v>
          </cell>
          <cell r="BN640">
            <v>0</v>
          </cell>
          <cell r="BO640">
            <v>0</v>
          </cell>
          <cell r="BP640">
            <v>0</v>
          </cell>
          <cell r="BQ640">
            <v>0</v>
          </cell>
          <cell r="BR640">
            <v>0</v>
          </cell>
          <cell r="BS640">
            <v>0</v>
          </cell>
          <cell r="BT640">
            <v>0</v>
          </cell>
          <cell r="BU640">
            <v>3</v>
          </cell>
        </row>
        <row r="641">
          <cell r="F641">
            <v>18.020000000000003</v>
          </cell>
          <cell r="H641">
            <v>0</v>
          </cell>
          <cell r="I641">
            <v>18.020000000000003</v>
          </cell>
          <cell r="K641">
            <v>0</v>
          </cell>
          <cell r="L641">
            <v>0</v>
          </cell>
          <cell r="U641" t="str">
            <v>Do you think you will experience any intimidation or threats in the period before the national elections?</v>
          </cell>
          <cell r="V641" t="str">
            <v/>
          </cell>
          <cell r="W641" t="str">
            <v>No, I Do Not Expect to Face Any Intimidation or Threats</v>
          </cell>
          <cell r="X641" t="str">
            <v>Yes, I Expect to Face Intimidation or Threats</v>
          </cell>
          <cell r="Y641">
            <v>0</v>
          </cell>
          <cell r="Z641">
            <v>0</v>
          </cell>
          <cell r="AA641">
            <v>0</v>
          </cell>
          <cell r="AB641">
            <v>0</v>
          </cell>
          <cell r="AC641">
            <v>0</v>
          </cell>
          <cell r="AD641">
            <v>0</v>
          </cell>
          <cell r="AE641">
            <v>0</v>
          </cell>
          <cell r="AF641">
            <v>0</v>
          </cell>
          <cell r="AG641">
            <v>0</v>
          </cell>
          <cell r="AH641">
            <v>0</v>
          </cell>
          <cell r="AI641">
            <v>0</v>
          </cell>
          <cell r="AJ641">
            <v>0</v>
          </cell>
          <cell r="AK641">
            <v>0</v>
          </cell>
          <cell r="AL641">
            <v>0</v>
          </cell>
          <cell r="AM641">
            <v>0</v>
          </cell>
          <cell r="AN641">
            <v>0</v>
          </cell>
          <cell r="AO641">
            <v>0</v>
          </cell>
          <cell r="AP641">
            <v>0</v>
          </cell>
          <cell r="AQ641">
            <v>0</v>
          </cell>
          <cell r="AR641">
            <v>0</v>
          </cell>
          <cell r="AS641">
            <v>0</v>
          </cell>
          <cell r="AT641">
            <v>0</v>
          </cell>
          <cell r="AU641">
            <v>0</v>
          </cell>
          <cell r="AV641">
            <v>0</v>
          </cell>
          <cell r="AW641">
            <v>0</v>
          </cell>
          <cell r="AX641">
            <v>0</v>
          </cell>
          <cell r="AY641">
            <v>0</v>
          </cell>
          <cell r="AZ641">
            <v>0</v>
          </cell>
          <cell r="BA641">
            <v>0</v>
          </cell>
          <cell r="BB641">
            <v>0</v>
          </cell>
          <cell r="BC641">
            <v>0</v>
          </cell>
          <cell r="BD641">
            <v>0</v>
          </cell>
          <cell r="BE641">
            <v>0</v>
          </cell>
          <cell r="BF641">
            <v>0</v>
          </cell>
          <cell r="BG641">
            <v>0</v>
          </cell>
          <cell r="BH641">
            <v>0</v>
          </cell>
          <cell r="BI641">
            <v>0</v>
          </cell>
          <cell r="BJ641">
            <v>0</v>
          </cell>
          <cell r="BK641">
            <v>0</v>
          </cell>
          <cell r="BL641">
            <v>0</v>
          </cell>
          <cell r="BM641">
            <v>0</v>
          </cell>
          <cell r="BN641">
            <v>0</v>
          </cell>
          <cell r="BO641">
            <v>0</v>
          </cell>
          <cell r="BP641">
            <v>0</v>
          </cell>
          <cell r="BQ641">
            <v>0</v>
          </cell>
          <cell r="BR641">
            <v>0</v>
          </cell>
          <cell r="BS641">
            <v>0</v>
          </cell>
          <cell r="BT641">
            <v>0</v>
          </cell>
          <cell r="BU641">
            <v>2</v>
          </cell>
        </row>
        <row r="642">
          <cell r="F642">
            <v>18.03</v>
          </cell>
          <cell r="H642">
            <v>0</v>
          </cell>
          <cell r="I642">
            <v>18.03</v>
          </cell>
          <cell r="K642">
            <v>0</v>
          </cell>
          <cell r="L642">
            <v>0</v>
          </cell>
          <cell r="U642" t="str">
            <v>If ordinary people in the village want to solve a problem, such as the stealing of project funds or wrong decision-making from influential people, is there any danger for them?</v>
          </cell>
          <cell r="V642" t="str">
            <v/>
          </cell>
          <cell r="W642" t="str">
            <v>No, They Do Not Face Face Any Intimidation or Threats</v>
          </cell>
          <cell r="X642" t="str">
            <v>Yes, They Face Intimidation or Threats</v>
          </cell>
          <cell r="Y642">
            <v>0</v>
          </cell>
          <cell r="Z642">
            <v>0</v>
          </cell>
          <cell r="AA642">
            <v>0</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P642">
            <v>0</v>
          </cell>
          <cell r="AQ642">
            <v>0</v>
          </cell>
          <cell r="AR642">
            <v>0</v>
          </cell>
          <cell r="AS642">
            <v>0</v>
          </cell>
          <cell r="AT642">
            <v>0</v>
          </cell>
          <cell r="AU642">
            <v>0</v>
          </cell>
          <cell r="AV642">
            <v>0</v>
          </cell>
          <cell r="AW642">
            <v>0</v>
          </cell>
          <cell r="AX642">
            <v>0</v>
          </cell>
          <cell r="AY642">
            <v>0</v>
          </cell>
          <cell r="AZ642">
            <v>0</v>
          </cell>
          <cell r="BA642">
            <v>0</v>
          </cell>
          <cell r="BB642">
            <v>0</v>
          </cell>
          <cell r="BC642">
            <v>0</v>
          </cell>
          <cell r="BD642">
            <v>0</v>
          </cell>
          <cell r="BE642">
            <v>0</v>
          </cell>
          <cell r="BF642">
            <v>0</v>
          </cell>
          <cell r="BG642">
            <v>0</v>
          </cell>
          <cell r="BH642">
            <v>0</v>
          </cell>
          <cell r="BI642">
            <v>0</v>
          </cell>
          <cell r="BJ642">
            <v>0</v>
          </cell>
          <cell r="BK642">
            <v>0</v>
          </cell>
          <cell r="BL642">
            <v>0</v>
          </cell>
          <cell r="BM642">
            <v>0</v>
          </cell>
          <cell r="BN642">
            <v>0</v>
          </cell>
          <cell r="BO642">
            <v>0</v>
          </cell>
          <cell r="BP642">
            <v>0</v>
          </cell>
          <cell r="BQ642">
            <v>0</v>
          </cell>
          <cell r="BR642">
            <v>0</v>
          </cell>
          <cell r="BS642">
            <v>0</v>
          </cell>
          <cell r="BT642">
            <v>0</v>
          </cell>
          <cell r="BU642">
            <v>2</v>
          </cell>
        </row>
        <row r="643">
          <cell r="F643">
            <v>18.040000000000006</v>
          </cell>
          <cell r="H643">
            <v>0</v>
          </cell>
          <cell r="I643">
            <v>18.040000000000006</v>
          </cell>
          <cell r="K643">
            <v>0</v>
          </cell>
          <cell r="L643">
            <v>0</v>
          </cell>
          <cell r="U643" t="str">
            <v>Do you feel any fear from bandits or armed groups when traveling between this village and neighboring villages?</v>
          </cell>
          <cell r="V643" t="str">
            <v/>
          </cell>
          <cell r="W643" t="str">
            <v>No Fear</v>
          </cell>
          <cell r="X643" t="str">
            <v>Some Fear</v>
          </cell>
          <cell r="Y643" t="str">
            <v>A Lot of Fear</v>
          </cell>
          <cell r="Z643">
            <v>0</v>
          </cell>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P643">
            <v>0</v>
          </cell>
          <cell r="AQ643">
            <v>0</v>
          </cell>
          <cell r="AR643">
            <v>0</v>
          </cell>
          <cell r="AS643">
            <v>0</v>
          </cell>
          <cell r="AT643">
            <v>0</v>
          </cell>
          <cell r="AU643">
            <v>0</v>
          </cell>
          <cell r="AV643">
            <v>0</v>
          </cell>
          <cell r="AW643">
            <v>0</v>
          </cell>
          <cell r="AX643">
            <v>0</v>
          </cell>
          <cell r="AY643">
            <v>0</v>
          </cell>
          <cell r="AZ643">
            <v>0</v>
          </cell>
          <cell r="BA643">
            <v>0</v>
          </cell>
          <cell r="BB643">
            <v>0</v>
          </cell>
          <cell r="BC643">
            <v>0</v>
          </cell>
          <cell r="BD643">
            <v>0</v>
          </cell>
          <cell r="BE643">
            <v>0</v>
          </cell>
          <cell r="BF643">
            <v>0</v>
          </cell>
          <cell r="BG643">
            <v>0</v>
          </cell>
          <cell r="BH643">
            <v>0</v>
          </cell>
          <cell r="BI643">
            <v>0</v>
          </cell>
          <cell r="BJ643">
            <v>0</v>
          </cell>
          <cell r="BK643">
            <v>0</v>
          </cell>
          <cell r="BL643">
            <v>0</v>
          </cell>
          <cell r="BM643">
            <v>0</v>
          </cell>
          <cell r="BN643">
            <v>0</v>
          </cell>
          <cell r="BO643">
            <v>0</v>
          </cell>
          <cell r="BP643">
            <v>0</v>
          </cell>
          <cell r="BQ643">
            <v>0</v>
          </cell>
          <cell r="BR643">
            <v>0</v>
          </cell>
          <cell r="BS643">
            <v>0</v>
          </cell>
          <cell r="BT643">
            <v>0</v>
          </cell>
          <cell r="BU643">
            <v>3</v>
          </cell>
        </row>
        <row r="644">
          <cell r="F644">
            <v>18.050000000000008</v>
          </cell>
          <cell r="H644">
            <v>0</v>
          </cell>
          <cell r="I644">
            <v>18.050000000000008</v>
          </cell>
          <cell r="K644">
            <v>0</v>
          </cell>
          <cell r="L644">
            <v>0</v>
          </cell>
          <cell r="U644" t="str">
            <v>Do you feel any fear when traveling to the district center?</v>
          </cell>
          <cell r="V644" t="str">
            <v/>
          </cell>
          <cell r="W644" t="str">
            <v>No Fear</v>
          </cell>
          <cell r="X644" t="str">
            <v>Some Fear</v>
          </cell>
          <cell r="Y644" t="str">
            <v>A Lot of Fear</v>
          </cell>
          <cell r="Z644">
            <v>0</v>
          </cell>
          <cell r="AA644">
            <v>0</v>
          </cell>
          <cell r="AB644">
            <v>0</v>
          </cell>
          <cell r="AC644">
            <v>0</v>
          </cell>
          <cell r="AD644">
            <v>0</v>
          </cell>
          <cell r="AE644">
            <v>0</v>
          </cell>
          <cell r="AF644">
            <v>0</v>
          </cell>
          <cell r="AG644">
            <v>0</v>
          </cell>
          <cell r="AH644">
            <v>0</v>
          </cell>
          <cell r="AI644">
            <v>0</v>
          </cell>
          <cell r="AJ644">
            <v>0</v>
          </cell>
          <cell r="AK644">
            <v>0</v>
          </cell>
          <cell r="AL644">
            <v>0</v>
          </cell>
          <cell r="AM644">
            <v>0</v>
          </cell>
          <cell r="AN644">
            <v>0</v>
          </cell>
          <cell r="AO644">
            <v>0</v>
          </cell>
          <cell r="AP644">
            <v>0</v>
          </cell>
          <cell r="AQ644">
            <v>0</v>
          </cell>
          <cell r="AR644">
            <v>0</v>
          </cell>
          <cell r="AS644">
            <v>0</v>
          </cell>
          <cell r="AT644">
            <v>0</v>
          </cell>
          <cell r="AU644">
            <v>0</v>
          </cell>
          <cell r="AV644">
            <v>0</v>
          </cell>
          <cell r="AW644">
            <v>0</v>
          </cell>
          <cell r="AX644">
            <v>0</v>
          </cell>
          <cell r="AY644">
            <v>0</v>
          </cell>
          <cell r="AZ644">
            <v>0</v>
          </cell>
          <cell r="BA644">
            <v>0</v>
          </cell>
          <cell r="BB644">
            <v>0</v>
          </cell>
          <cell r="BC644">
            <v>0</v>
          </cell>
          <cell r="BD644">
            <v>0</v>
          </cell>
          <cell r="BE644">
            <v>0</v>
          </cell>
          <cell r="BF644">
            <v>0</v>
          </cell>
          <cell r="BG644">
            <v>0</v>
          </cell>
          <cell r="BH644">
            <v>0</v>
          </cell>
          <cell r="BI644">
            <v>0</v>
          </cell>
          <cell r="BJ644">
            <v>0</v>
          </cell>
          <cell r="BK644">
            <v>0</v>
          </cell>
          <cell r="BL644">
            <v>0</v>
          </cell>
          <cell r="BM644">
            <v>0</v>
          </cell>
          <cell r="BN644">
            <v>0</v>
          </cell>
          <cell r="BO644">
            <v>0</v>
          </cell>
          <cell r="BP644">
            <v>0</v>
          </cell>
          <cell r="BQ644">
            <v>0</v>
          </cell>
          <cell r="BR644">
            <v>0</v>
          </cell>
          <cell r="BS644">
            <v>0</v>
          </cell>
          <cell r="BT644">
            <v>0</v>
          </cell>
          <cell r="BU644">
            <v>3</v>
          </cell>
        </row>
        <row r="645">
          <cell r="F645">
            <v>18.079999999999998</v>
          </cell>
          <cell r="H645">
            <v>0</v>
          </cell>
          <cell r="I645">
            <v>18.079999999999998</v>
          </cell>
          <cell r="K645">
            <v>0</v>
          </cell>
          <cell r="L645">
            <v>0</v>
          </cell>
          <cell r="U645" t="str">
            <v>Why were these night letters are distributed?</v>
          </cell>
          <cell r="V645" t="str">
            <v>[MARK ALL MENTIONED]</v>
          </cell>
          <cell r="W645" t="str">
            <v>Movement of Army or Police</v>
          </cell>
          <cell r="X645" t="str">
            <v>Movement of Foreign Forces (ISAF / NATO / US Army)</v>
          </cell>
          <cell r="Y645" t="str">
            <v>Movement of Taleban</v>
          </cell>
          <cell r="Z645" t="str">
            <v>Development Project(s)</v>
          </cell>
          <cell r="AA645" t="str">
            <v>Girls Education</v>
          </cell>
          <cell r="AB645" t="str">
            <v>Construction of School(s)</v>
          </cell>
          <cell r="AC645" t="str">
            <v>CDC Elections</v>
          </cell>
          <cell r="AD645" t="str">
            <v>Parliamentary Elections</v>
          </cell>
          <cell r="AE645" t="str">
            <v>Presidential Elections</v>
          </cell>
          <cell r="AF645" t="str">
            <v>Other Elections</v>
          </cell>
          <cell r="AG645" t="str">
            <v>Participation of Women in NSP / CDC</v>
          </cell>
          <cell r="AH645" t="str">
            <v>Participation of Women in Development Project(s)</v>
          </cell>
          <cell r="AI645" t="str">
            <v>Participation of Women in CDC Elections</v>
          </cell>
          <cell r="AJ645" t="str">
            <v>Participation of Women in Parliamentary Elections</v>
          </cell>
          <cell r="AK645" t="str">
            <v>Participation of Women in Presidential Elections</v>
          </cell>
          <cell r="AL645" t="str">
            <v>Women Not Wearing Burqa</v>
          </cell>
          <cell r="AM645" t="str">
            <v>Activities Which Taliban Disapproved Of</v>
          </cell>
          <cell r="AN645" t="str">
            <v>Activities Which Contravened Principles of Islam</v>
          </cell>
          <cell r="AO645" t="str">
            <v>Activities Against the Government</v>
          </cell>
          <cell r="AP645" t="str">
            <v>Activities In Support of the Government</v>
          </cell>
          <cell r="AQ645" t="str">
            <v>Support for Government</v>
          </cell>
          <cell r="AR645" t="str">
            <v>Support for NSP / CDC</v>
          </cell>
          <cell r="AS645" t="str">
            <v>Support for Commander</v>
          </cell>
          <cell r="AT645" t="str">
            <v>Support for Warlord / Militia</v>
          </cell>
          <cell r="AU645" t="str">
            <v>Support for Taleban</v>
          </cell>
          <cell r="AV645" t="str">
            <v>Poppy Cultivation</v>
          </cell>
          <cell r="AW645" t="str">
            <v>Poppy Eradication</v>
          </cell>
          <cell r="AX645" t="str">
            <v>Hashish Cultivation</v>
          </cell>
          <cell r="AY645" t="str">
            <v>Hashish Eradication</v>
          </cell>
          <cell r="AZ645" t="str">
            <v>Other:</v>
          </cell>
          <cell r="BA645" t="str">
            <v>Other:</v>
          </cell>
          <cell r="BB645" t="str">
            <v>Other:</v>
          </cell>
          <cell r="BC645">
            <v>0</v>
          </cell>
          <cell r="BD645">
            <v>0</v>
          </cell>
          <cell r="BE645">
            <v>0</v>
          </cell>
          <cell r="BF645">
            <v>0</v>
          </cell>
          <cell r="BG645">
            <v>0</v>
          </cell>
          <cell r="BH645">
            <v>0</v>
          </cell>
          <cell r="BI645">
            <v>0</v>
          </cell>
          <cell r="BJ645">
            <v>0</v>
          </cell>
          <cell r="BK645">
            <v>0</v>
          </cell>
          <cell r="BL645">
            <v>0</v>
          </cell>
          <cell r="BM645">
            <v>0</v>
          </cell>
          <cell r="BN645">
            <v>0</v>
          </cell>
          <cell r="BO645">
            <v>0</v>
          </cell>
          <cell r="BP645">
            <v>0</v>
          </cell>
          <cell r="BQ645">
            <v>0</v>
          </cell>
          <cell r="BR645">
            <v>0</v>
          </cell>
          <cell r="BS645">
            <v>0</v>
          </cell>
          <cell r="BT645">
            <v>0</v>
          </cell>
          <cell r="BU645">
            <v>32</v>
          </cell>
        </row>
        <row r="646">
          <cell r="F646">
            <v>18.090000000000014</v>
          </cell>
          <cell r="H646">
            <v>0</v>
          </cell>
          <cell r="I646">
            <v>18.090000000000014</v>
          </cell>
          <cell r="K646">
            <v>0</v>
          </cell>
          <cell r="L646">
            <v>0</v>
          </cell>
          <cell r="U646" t="str">
            <v>In your opinion, who was responsible for making this threat?</v>
          </cell>
          <cell r="V646" t="str">
            <v>[MARK ALL MENTIONED. IF RESPONSE IS NOT LISTED AMONG OPTIONS, PLEASE ENTER CODE FROM OCCUPATION &amp; INSTITUTIONS CARD. IF RESPONSE IS NOT LISTED ON OCCUPATIONS &amp; INSTITUTIONS CARD, PLEASE WRITE RESPONSE IN "OTHER" BOX]</v>
          </cell>
          <cell r="W646" t="str">
            <v>Commander</v>
          </cell>
          <cell r="X646" t="str">
            <v>Warlord</v>
          </cell>
          <cell r="Y646" t="str">
            <v>Militia</v>
          </cell>
          <cell r="Z646" t="str">
            <v>Bandits</v>
          </cell>
          <cell r="AA646" t="str">
            <v>Army Soldier(s)</v>
          </cell>
          <cell r="AB646" t="str">
            <v>Police Soldier(s)</v>
          </cell>
          <cell r="AC646" t="str">
            <v>ISAF / NATO</v>
          </cell>
          <cell r="AD646" t="str">
            <v>US Army</v>
          </cell>
          <cell r="AE646" t="str">
            <v>Taleban</v>
          </cell>
          <cell r="AF646" t="str">
            <v>Al Qaeda</v>
          </cell>
          <cell r="AG646" t="str">
            <v>Villagers</v>
          </cell>
          <cell r="AH646" t="str">
            <v>Village Leader(s)</v>
          </cell>
          <cell r="AI646" t="str">
            <v>Landowner(s)</v>
          </cell>
          <cell r="AJ646" t="str">
            <v>Member(s) of Village Council</v>
          </cell>
          <cell r="AK646" t="str">
            <v>Member(s) of CDC</v>
          </cell>
          <cell r="AL646" t="str">
            <v>Other Powerful People in Village</v>
          </cell>
          <cell r="AM646" t="str">
            <v>Other Powerful People Outside Village</v>
          </cell>
          <cell r="AN646" t="str">
            <v>Villagers</v>
          </cell>
          <cell r="AO646" t="str">
            <v>Villagers Who Cooperate with Government</v>
          </cell>
          <cell r="AP646" t="str">
            <v>Villagers Who Cooperate with NGOs</v>
          </cell>
          <cell r="AQ646" t="str">
            <v>Villagers Who Cooperate with NSP / CDC</v>
          </cell>
          <cell r="AR646" t="str">
            <v>Villagers Who Cooperate with Development Project(s)</v>
          </cell>
          <cell r="AS646" t="str">
            <v>Villagers Who Cooperate With Police or Army</v>
          </cell>
          <cell r="AT646" t="str">
            <v>Villagers Who Cooperate With Foreign Forces (ISAF / NATO / US Army)</v>
          </cell>
          <cell r="AU646" t="str">
            <v>Villagers Who Cooperate With Foreigners</v>
          </cell>
          <cell r="AV646" t="str">
            <v>Villagers Who Cooperate With Taleban</v>
          </cell>
          <cell r="AW646" t="str">
            <v>Villagers Who Cooperate With Al Qaeda</v>
          </cell>
          <cell r="AX646" t="str">
            <v>Villagers Who Cooperate With Commander</v>
          </cell>
          <cell r="AY646" t="str">
            <v>Villagers Who Cooperate With Warlord / Militia</v>
          </cell>
          <cell r="AZ646" t="str">
            <v>Villagers Who Cooperate With Bandits</v>
          </cell>
          <cell r="BA646" t="str">
            <v>Villagers Who Cooperate with NSP / CDC</v>
          </cell>
          <cell r="BB646" t="str">
            <v>Villagers Who Cooperate with Development Project(s)</v>
          </cell>
          <cell r="BC646" t="str">
            <v>Villagers Who Cooperate With Police or Army</v>
          </cell>
          <cell r="BD646" t="str">
            <v>Villagers Who Cooperate With Foreign Forces (ISAF / NATO / US Army)</v>
          </cell>
          <cell r="BE646" t="str">
            <v>Villagers Who Cooperate With Foreigners</v>
          </cell>
          <cell r="BF646" t="str">
            <v>Villagers Who Cooperate With Taleban</v>
          </cell>
          <cell r="BG646">
            <v>0</v>
          </cell>
          <cell r="BH646">
            <v>0</v>
          </cell>
          <cell r="BI646">
            <v>0</v>
          </cell>
          <cell r="BJ646">
            <v>0</v>
          </cell>
          <cell r="BK646">
            <v>0</v>
          </cell>
          <cell r="BL646">
            <v>0</v>
          </cell>
          <cell r="BM646">
            <v>0</v>
          </cell>
          <cell r="BN646">
            <v>0</v>
          </cell>
          <cell r="BO646">
            <v>0</v>
          </cell>
          <cell r="BP646">
            <v>0</v>
          </cell>
          <cell r="BQ646">
            <v>0</v>
          </cell>
          <cell r="BR646">
            <v>0</v>
          </cell>
          <cell r="BS646">
            <v>0</v>
          </cell>
          <cell r="BT646">
            <v>0</v>
          </cell>
          <cell r="BU646">
            <v>36</v>
          </cell>
        </row>
        <row r="647">
          <cell r="F647">
            <v>18.110000000000017</v>
          </cell>
          <cell r="H647">
            <v>0</v>
          </cell>
          <cell r="I647">
            <v>18.110000000000017</v>
          </cell>
          <cell r="K647">
            <v>0</v>
          </cell>
          <cell r="L647">
            <v>0</v>
          </cell>
          <cell r="U647" t="str">
            <v>In total, how many people from the village were killed or injured in these attack(s)?</v>
          </cell>
          <cell r="V647" t="str">
            <v/>
          </cell>
          <cell r="W647" t="str">
            <v>People</v>
          </cell>
          <cell r="X647">
            <v>0</v>
          </cell>
          <cell r="Y647">
            <v>0</v>
          </cell>
          <cell r="Z647">
            <v>0</v>
          </cell>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P647">
            <v>0</v>
          </cell>
          <cell r="AQ647">
            <v>0</v>
          </cell>
          <cell r="AR647">
            <v>0</v>
          </cell>
          <cell r="AS647">
            <v>0</v>
          </cell>
          <cell r="AT647">
            <v>0</v>
          </cell>
          <cell r="AU647">
            <v>0</v>
          </cell>
          <cell r="AV647">
            <v>0</v>
          </cell>
          <cell r="AW647">
            <v>0</v>
          </cell>
          <cell r="AX647">
            <v>0</v>
          </cell>
          <cell r="AY647">
            <v>0</v>
          </cell>
          <cell r="AZ647">
            <v>0</v>
          </cell>
          <cell r="BA647">
            <v>0</v>
          </cell>
          <cell r="BB647">
            <v>0</v>
          </cell>
          <cell r="BC647">
            <v>0</v>
          </cell>
          <cell r="BD647">
            <v>0</v>
          </cell>
          <cell r="BE647">
            <v>0</v>
          </cell>
          <cell r="BF647">
            <v>0</v>
          </cell>
          <cell r="BG647">
            <v>0</v>
          </cell>
          <cell r="BH647">
            <v>0</v>
          </cell>
          <cell r="BI647">
            <v>0</v>
          </cell>
          <cell r="BJ647">
            <v>0</v>
          </cell>
          <cell r="BK647">
            <v>0</v>
          </cell>
          <cell r="BL647">
            <v>0</v>
          </cell>
          <cell r="BM647">
            <v>0</v>
          </cell>
          <cell r="BN647">
            <v>0</v>
          </cell>
          <cell r="BO647">
            <v>0</v>
          </cell>
          <cell r="BP647">
            <v>0</v>
          </cell>
          <cell r="BQ647">
            <v>0</v>
          </cell>
          <cell r="BR647">
            <v>0</v>
          </cell>
          <cell r="BS647">
            <v>0</v>
          </cell>
          <cell r="BT647">
            <v>0</v>
          </cell>
          <cell r="BU647">
            <v>1</v>
          </cell>
        </row>
        <row r="648">
          <cell r="F648">
            <v>18.120000000000019</v>
          </cell>
          <cell r="H648">
            <v>0</v>
          </cell>
          <cell r="I648">
            <v>18.120000000000019</v>
          </cell>
          <cell r="K648">
            <v>0</v>
          </cell>
          <cell r="L648">
            <v>0</v>
          </cell>
          <cell r="U648" t="str">
            <v>Were any village leaders or important people from the village killed or injured in these attack(s)? [IF YES] Who was killed or injured?</v>
          </cell>
          <cell r="V648" t="str">
            <v>[MARK ALL MENTIONED. IF RESPONSE IS NOT LISTED AMONG OPTIONS, PLEASE ENTER CODE FROM OCCUPATION &amp; INSTITUTIONS CARD. IF RESPONSE IS NOT LISTED ON OCCUPATIONS &amp; INSTITUTIONS CARD, PLEASE WRITE RESPONSE IN "OTHER" BOX]</v>
          </cell>
          <cell r="W648" t="str">
            <v>No, No One From the Village Was Killed or Injured</v>
          </cell>
          <cell r="X648" t="str">
            <v>Village Leader(s)</v>
          </cell>
          <cell r="Y648" t="str">
            <v>Landowner(s)</v>
          </cell>
          <cell r="Z648" t="str">
            <v>Whitebeard(s) / Tribal Elder(s)</v>
          </cell>
          <cell r="AA648" t="str">
            <v>Mullah / Mosque Mullah / Mawlawi</v>
          </cell>
          <cell r="AB648" t="str">
            <v>Ulema / Rohanion</v>
          </cell>
          <cell r="AC648" t="str">
            <v>Other Powerful Person in Village</v>
          </cell>
          <cell r="AD648" t="str">
            <v>Village Council</v>
          </cell>
          <cell r="AE648" t="str">
            <v>Head of Village Council</v>
          </cell>
          <cell r="AF648" t="str">
            <v>Member(s) of Village Council</v>
          </cell>
          <cell r="AG648" t="str">
            <v>CDC</v>
          </cell>
          <cell r="AH648" t="str">
            <v>Head of CDC</v>
          </cell>
          <cell r="AI648" t="str">
            <v>Deputy Head of CDC</v>
          </cell>
          <cell r="AJ648" t="str">
            <v>Secretary of CDC</v>
          </cell>
          <cell r="AK648" t="str">
            <v>Treasurer of CDC</v>
          </cell>
          <cell r="AL648" t="str">
            <v>Commander</v>
          </cell>
          <cell r="AM648" t="str">
            <v>Militia</v>
          </cell>
          <cell r="AN648" t="str">
            <v>Army Soldier(s)</v>
          </cell>
          <cell r="AO648" t="str">
            <v>Police Soldier(s)</v>
          </cell>
          <cell r="AP648" t="str">
            <v>School Official(s)</v>
          </cell>
          <cell r="AQ648" t="str">
            <v>NGO Worker(s)</v>
          </cell>
          <cell r="AR648" t="str">
            <v>Government Worker(s)</v>
          </cell>
          <cell r="AS648" t="str">
            <v>Other [CODE FROM OCCUPATION CARD]</v>
          </cell>
          <cell r="AT648" t="str">
            <v>Other [CODE FROM OCCUPATION CARD]</v>
          </cell>
          <cell r="AU648" t="str">
            <v>Other [CODE FROM OCCUPATION CARD]</v>
          </cell>
          <cell r="AV648" t="str">
            <v>Other:</v>
          </cell>
          <cell r="AW648" t="str">
            <v>Other:</v>
          </cell>
          <cell r="AX648" t="str">
            <v>Other:</v>
          </cell>
          <cell r="AY648">
            <v>0</v>
          </cell>
          <cell r="AZ648">
            <v>0</v>
          </cell>
          <cell r="BA648">
            <v>0</v>
          </cell>
          <cell r="BB648">
            <v>0</v>
          </cell>
          <cell r="BC648">
            <v>0</v>
          </cell>
          <cell r="BD648">
            <v>0</v>
          </cell>
          <cell r="BE648">
            <v>0</v>
          </cell>
          <cell r="BF648">
            <v>0</v>
          </cell>
          <cell r="BG648">
            <v>0</v>
          </cell>
          <cell r="BH648">
            <v>0</v>
          </cell>
          <cell r="BI648">
            <v>0</v>
          </cell>
          <cell r="BJ648">
            <v>0</v>
          </cell>
          <cell r="BK648">
            <v>0</v>
          </cell>
          <cell r="BL648">
            <v>0</v>
          </cell>
          <cell r="BM648">
            <v>0</v>
          </cell>
          <cell r="BN648">
            <v>0</v>
          </cell>
          <cell r="BO648">
            <v>0</v>
          </cell>
          <cell r="BP648">
            <v>0</v>
          </cell>
          <cell r="BQ648">
            <v>0</v>
          </cell>
          <cell r="BR648">
            <v>0</v>
          </cell>
          <cell r="BS648">
            <v>0</v>
          </cell>
          <cell r="BT648">
            <v>0</v>
          </cell>
          <cell r="BU648">
            <v>28</v>
          </cell>
        </row>
        <row r="649">
          <cell r="F649">
            <v>18.140000000000022</v>
          </cell>
          <cell r="H649">
            <v>0</v>
          </cell>
          <cell r="I649">
            <v>18.140000000000022</v>
          </cell>
          <cell r="K649">
            <v>0</v>
          </cell>
          <cell r="L649">
            <v>0</v>
          </cell>
          <cell r="U649" t="str">
            <v>What was the identity of the force(s) or group(s) of people that have attacked the village?</v>
          </cell>
          <cell r="V649" t="str">
            <v>[MARK ALL MENTIONED. IF RESPONSE IS NOT LISTED AMONG OPTIONS, PLEASE ENTER CODE FROM OCCUPATION &amp; INSTITUTIONS CARD. IF RESPONSE IS NOT LISTED ON OCCUPATIONS &amp; INSTITUTIONS CARD, PLEASE WRITE RESPONSE IN "OTHER" BOX]</v>
          </cell>
          <cell r="W649" t="str">
            <v>Commander</v>
          </cell>
          <cell r="X649" t="str">
            <v>Warlord</v>
          </cell>
          <cell r="Y649" t="str">
            <v>Militia</v>
          </cell>
          <cell r="Z649" t="str">
            <v>Bandits</v>
          </cell>
          <cell r="AA649" t="str">
            <v>Army Soldier(s)</v>
          </cell>
          <cell r="AB649" t="str">
            <v>Police Soldier(s)</v>
          </cell>
          <cell r="AC649" t="str">
            <v>ISAF / NATO</v>
          </cell>
          <cell r="AD649" t="str">
            <v>US Army</v>
          </cell>
          <cell r="AE649" t="str">
            <v>Taleban</v>
          </cell>
          <cell r="AF649" t="str">
            <v>Al Qaeda</v>
          </cell>
          <cell r="AG649" t="str">
            <v>Villagers</v>
          </cell>
          <cell r="AH649" t="str">
            <v>Village Leader(s)</v>
          </cell>
          <cell r="AI649" t="str">
            <v>Landowner(s)</v>
          </cell>
          <cell r="AJ649" t="str">
            <v>Member(s) of Village Council</v>
          </cell>
          <cell r="AK649" t="str">
            <v>Member(s) of CDC</v>
          </cell>
          <cell r="AL649" t="str">
            <v>Other Powerful People in Village</v>
          </cell>
          <cell r="AM649" t="str">
            <v>Other Powerful People Outside Village</v>
          </cell>
          <cell r="AN649" t="str">
            <v>Villagers</v>
          </cell>
          <cell r="AO649" t="str">
            <v>Villagers Who Cooperate with Government</v>
          </cell>
          <cell r="AP649" t="str">
            <v>Villagers Who Cooperate with NGOs</v>
          </cell>
          <cell r="AQ649" t="str">
            <v>Villagers Who Cooperate with NSP / CDC</v>
          </cell>
          <cell r="AR649" t="str">
            <v>Villagers Who Cooperate with Development Project(s)</v>
          </cell>
          <cell r="AS649" t="str">
            <v>Villagers Who Cooperate With Police or Army</v>
          </cell>
          <cell r="AT649" t="str">
            <v>Villagers Who Cooperate With Foreign Forces (ISAF / NATO / US Army)</v>
          </cell>
          <cell r="AU649" t="str">
            <v>Villagers Who Cooperate With Foreigners</v>
          </cell>
          <cell r="AV649" t="str">
            <v>Villagers Who Cooperate With Taleban</v>
          </cell>
          <cell r="AW649" t="str">
            <v>Villagers Who Cooperate With Al Qaeda</v>
          </cell>
          <cell r="AX649" t="str">
            <v>Villagers Who Cooperate With Commander</v>
          </cell>
          <cell r="AY649" t="str">
            <v>Villagers Who Cooperate With Warlord / Militia</v>
          </cell>
          <cell r="AZ649" t="str">
            <v>Villagers Who Cooperate With Bandits</v>
          </cell>
          <cell r="BA649" t="str">
            <v>Villagers Who Cooperate with NSP / CDC</v>
          </cell>
          <cell r="BB649" t="str">
            <v>Villagers Who Cooperate with Development Project(s)</v>
          </cell>
          <cell r="BC649" t="str">
            <v>Villagers Who Cooperate With Police or Army</v>
          </cell>
          <cell r="BD649" t="str">
            <v>Villagers Who Cooperate With Foreign Forces (ISAF / NATO / US Army)</v>
          </cell>
          <cell r="BE649" t="str">
            <v>Villagers Who Cooperate With Foreigners</v>
          </cell>
          <cell r="BF649" t="str">
            <v>Villagers Who Cooperate With Taleban</v>
          </cell>
          <cell r="BG649">
            <v>0</v>
          </cell>
          <cell r="BH649">
            <v>0</v>
          </cell>
          <cell r="BI649">
            <v>0</v>
          </cell>
          <cell r="BJ649">
            <v>0</v>
          </cell>
          <cell r="BK649">
            <v>0</v>
          </cell>
          <cell r="BL649">
            <v>0</v>
          </cell>
          <cell r="BM649">
            <v>0</v>
          </cell>
          <cell r="BN649">
            <v>0</v>
          </cell>
          <cell r="BO649">
            <v>0</v>
          </cell>
          <cell r="BP649">
            <v>0</v>
          </cell>
          <cell r="BQ649">
            <v>0</v>
          </cell>
          <cell r="BR649">
            <v>0</v>
          </cell>
          <cell r="BS649">
            <v>0</v>
          </cell>
          <cell r="BT649">
            <v>0</v>
          </cell>
          <cell r="BU649">
            <v>36</v>
          </cell>
        </row>
        <row r="650">
          <cell r="F650">
            <v>18.149999999999999</v>
          </cell>
          <cell r="H650">
            <v>0</v>
          </cell>
          <cell r="I650">
            <v>18.149999999999999</v>
          </cell>
          <cell r="K650">
            <v>0</v>
          </cell>
          <cell r="L650">
            <v>0</v>
          </cell>
          <cell r="U650" t="str">
            <v>How long ago did the last attack occur that damaged the buildings of the village?</v>
          </cell>
          <cell r="V650" t="str">
            <v/>
          </cell>
          <cell r="W650" t="str">
            <v>Years</v>
          </cell>
          <cell r="X650" t="str">
            <v>Months</v>
          </cell>
          <cell r="Y650" t="str">
            <v>Weeks</v>
          </cell>
          <cell r="Z650" t="str">
            <v>Days</v>
          </cell>
          <cell r="AA650">
            <v>0</v>
          </cell>
          <cell r="AB650">
            <v>0</v>
          </cell>
          <cell r="AC650">
            <v>0</v>
          </cell>
          <cell r="AD650">
            <v>0</v>
          </cell>
          <cell r="AE650">
            <v>0</v>
          </cell>
          <cell r="AF650">
            <v>0</v>
          </cell>
          <cell r="AG650">
            <v>0</v>
          </cell>
          <cell r="AH650">
            <v>0</v>
          </cell>
          <cell r="AI650">
            <v>0</v>
          </cell>
          <cell r="AJ650">
            <v>0</v>
          </cell>
          <cell r="AK650">
            <v>0</v>
          </cell>
          <cell r="AL650">
            <v>0</v>
          </cell>
          <cell r="AM650">
            <v>0</v>
          </cell>
          <cell r="AN650">
            <v>0</v>
          </cell>
          <cell r="AO650">
            <v>0</v>
          </cell>
          <cell r="AP650">
            <v>0</v>
          </cell>
          <cell r="AQ650">
            <v>0</v>
          </cell>
          <cell r="AR650">
            <v>0</v>
          </cell>
          <cell r="AS650">
            <v>0</v>
          </cell>
          <cell r="AT650">
            <v>0</v>
          </cell>
          <cell r="AU650">
            <v>0</v>
          </cell>
          <cell r="AV650">
            <v>0</v>
          </cell>
          <cell r="AW650">
            <v>0</v>
          </cell>
          <cell r="AX650">
            <v>0</v>
          </cell>
          <cell r="AY650">
            <v>0</v>
          </cell>
          <cell r="AZ650">
            <v>0</v>
          </cell>
          <cell r="BA650">
            <v>0</v>
          </cell>
          <cell r="BB650">
            <v>0</v>
          </cell>
          <cell r="BC650">
            <v>0</v>
          </cell>
          <cell r="BD650">
            <v>0</v>
          </cell>
          <cell r="BE650">
            <v>0</v>
          </cell>
          <cell r="BF650">
            <v>0</v>
          </cell>
          <cell r="BG650">
            <v>0</v>
          </cell>
          <cell r="BH650">
            <v>0</v>
          </cell>
          <cell r="BI650">
            <v>0</v>
          </cell>
          <cell r="BJ650">
            <v>0</v>
          </cell>
          <cell r="BK650">
            <v>0</v>
          </cell>
          <cell r="BL650">
            <v>0</v>
          </cell>
          <cell r="BM650">
            <v>0</v>
          </cell>
          <cell r="BN650">
            <v>0</v>
          </cell>
          <cell r="BO650">
            <v>0</v>
          </cell>
          <cell r="BP650">
            <v>0</v>
          </cell>
          <cell r="BQ650">
            <v>0</v>
          </cell>
          <cell r="BR650">
            <v>0</v>
          </cell>
          <cell r="BS650">
            <v>0</v>
          </cell>
          <cell r="BT650">
            <v>0</v>
          </cell>
          <cell r="BU650">
            <v>4</v>
          </cell>
        </row>
        <row r="651">
          <cell r="F651">
            <v>88.01</v>
          </cell>
          <cell r="H651">
            <v>0</v>
          </cell>
          <cell r="I651">
            <v>88.01</v>
          </cell>
          <cell r="K651">
            <v>0</v>
          </cell>
          <cell r="L651">
            <v>0</v>
          </cell>
          <cell r="U651" t="str">
            <v>Central Government</v>
          </cell>
          <cell r="V651" t="str">
            <v/>
          </cell>
          <cell r="W651" t="str">
            <v>Excellent</v>
          </cell>
          <cell r="X651" t="str">
            <v>Good</v>
          </cell>
          <cell r="Y651" t="str">
            <v>Fair</v>
          </cell>
          <cell r="Z651" t="str">
            <v>Poor</v>
          </cell>
          <cell r="AA651">
            <v>0</v>
          </cell>
          <cell r="AB651">
            <v>0</v>
          </cell>
          <cell r="AC651">
            <v>0</v>
          </cell>
          <cell r="AD651">
            <v>0</v>
          </cell>
          <cell r="AE651">
            <v>0</v>
          </cell>
          <cell r="AF651">
            <v>0</v>
          </cell>
          <cell r="AG651">
            <v>0</v>
          </cell>
          <cell r="AH651">
            <v>0</v>
          </cell>
          <cell r="AI651">
            <v>0</v>
          </cell>
          <cell r="AJ651">
            <v>0</v>
          </cell>
          <cell r="AK651">
            <v>0</v>
          </cell>
          <cell r="AL651">
            <v>0</v>
          </cell>
          <cell r="AM651">
            <v>0</v>
          </cell>
          <cell r="AN651">
            <v>0</v>
          </cell>
          <cell r="AO651">
            <v>0</v>
          </cell>
          <cell r="AP651">
            <v>0</v>
          </cell>
          <cell r="AQ651">
            <v>0</v>
          </cell>
          <cell r="AR651">
            <v>0</v>
          </cell>
          <cell r="AS651">
            <v>0</v>
          </cell>
          <cell r="AT651">
            <v>0</v>
          </cell>
          <cell r="AU651">
            <v>0</v>
          </cell>
          <cell r="AV651">
            <v>0</v>
          </cell>
          <cell r="AW651">
            <v>0</v>
          </cell>
          <cell r="AX651">
            <v>0</v>
          </cell>
          <cell r="AY651">
            <v>0</v>
          </cell>
          <cell r="AZ651">
            <v>0</v>
          </cell>
          <cell r="BA651">
            <v>0</v>
          </cell>
          <cell r="BB651">
            <v>0</v>
          </cell>
          <cell r="BC651">
            <v>0</v>
          </cell>
          <cell r="BD651">
            <v>0</v>
          </cell>
          <cell r="BE651">
            <v>0</v>
          </cell>
          <cell r="BF651">
            <v>0</v>
          </cell>
          <cell r="BG651">
            <v>0</v>
          </cell>
          <cell r="BH651">
            <v>0</v>
          </cell>
          <cell r="BI651">
            <v>0</v>
          </cell>
          <cell r="BJ651">
            <v>0</v>
          </cell>
          <cell r="BK651">
            <v>0</v>
          </cell>
          <cell r="BL651">
            <v>0</v>
          </cell>
          <cell r="BM651">
            <v>0</v>
          </cell>
          <cell r="BN651">
            <v>0</v>
          </cell>
          <cell r="BO651">
            <v>0</v>
          </cell>
          <cell r="BP651">
            <v>0</v>
          </cell>
          <cell r="BQ651">
            <v>0</v>
          </cell>
          <cell r="BR651">
            <v>0</v>
          </cell>
          <cell r="BS651">
            <v>0</v>
          </cell>
          <cell r="BT651">
            <v>0</v>
          </cell>
          <cell r="BU651">
            <v>4</v>
          </cell>
        </row>
        <row r="652">
          <cell r="F652">
            <v>88.02000000000001</v>
          </cell>
          <cell r="H652">
            <v>0</v>
          </cell>
          <cell r="I652">
            <v>88.02000000000001</v>
          </cell>
          <cell r="K652">
            <v>0</v>
          </cell>
          <cell r="L652">
            <v>0</v>
          </cell>
          <cell r="U652" t="str">
            <v>Hamid Karzai as President of Afghanistan</v>
          </cell>
          <cell r="V652" t="str">
            <v/>
          </cell>
          <cell r="W652" t="str">
            <v>Excellent</v>
          </cell>
          <cell r="X652" t="str">
            <v>Good</v>
          </cell>
          <cell r="Y652" t="str">
            <v>Fair</v>
          </cell>
          <cell r="Z652" t="str">
            <v>Poor</v>
          </cell>
          <cell r="AA652">
            <v>0</v>
          </cell>
          <cell r="AB652">
            <v>0</v>
          </cell>
          <cell r="AC652">
            <v>0</v>
          </cell>
          <cell r="AD652">
            <v>0</v>
          </cell>
          <cell r="AE652">
            <v>0</v>
          </cell>
          <cell r="AF652">
            <v>0</v>
          </cell>
          <cell r="AG652">
            <v>0</v>
          </cell>
          <cell r="AH652">
            <v>0</v>
          </cell>
          <cell r="AI652">
            <v>0</v>
          </cell>
          <cell r="AJ652">
            <v>0</v>
          </cell>
          <cell r="AK652">
            <v>0</v>
          </cell>
          <cell r="AL652">
            <v>0</v>
          </cell>
          <cell r="AM652">
            <v>0</v>
          </cell>
          <cell r="AN652">
            <v>0</v>
          </cell>
          <cell r="AO652">
            <v>0</v>
          </cell>
          <cell r="AP652">
            <v>0</v>
          </cell>
          <cell r="AQ652">
            <v>0</v>
          </cell>
          <cell r="AR652">
            <v>0</v>
          </cell>
          <cell r="AS652">
            <v>0</v>
          </cell>
          <cell r="AT652">
            <v>0</v>
          </cell>
          <cell r="AU652">
            <v>0</v>
          </cell>
          <cell r="AV652">
            <v>0</v>
          </cell>
          <cell r="AW652">
            <v>0</v>
          </cell>
          <cell r="AX652">
            <v>0</v>
          </cell>
          <cell r="AY652">
            <v>0</v>
          </cell>
          <cell r="AZ652">
            <v>0</v>
          </cell>
          <cell r="BA652">
            <v>0</v>
          </cell>
          <cell r="BB652">
            <v>0</v>
          </cell>
          <cell r="BC652">
            <v>0</v>
          </cell>
          <cell r="BD652">
            <v>0</v>
          </cell>
          <cell r="BE652">
            <v>0</v>
          </cell>
          <cell r="BF652">
            <v>0</v>
          </cell>
          <cell r="BG652">
            <v>0</v>
          </cell>
          <cell r="BH652">
            <v>0</v>
          </cell>
          <cell r="BI652">
            <v>0</v>
          </cell>
          <cell r="BJ652">
            <v>0</v>
          </cell>
          <cell r="BK652">
            <v>0</v>
          </cell>
          <cell r="BL652">
            <v>0</v>
          </cell>
          <cell r="BM652">
            <v>0</v>
          </cell>
          <cell r="BN652">
            <v>0</v>
          </cell>
          <cell r="BO652">
            <v>0</v>
          </cell>
          <cell r="BP652">
            <v>0</v>
          </cell>
          <cell r="BQ652">
            <v>0</v>
          </cell>
          <cell r="BR652">
            <v>0</v>
          </cell>
          <cell r="BS652">
            <v>0</v>
          </cell>
          <cell r="BT652">
            <v>0</v>
          </cell>
          <cell r="BU652">
            <v>4</v>
          </cell>
        </row>
        <row r="653">
          <cell r="F653">
            <v>88.03</v>
          </cell>
          <cell r="H653">
            <v>0</v>
          </cell>
          <cell r="I653">
            <v>88.03</v>
          </cell>
          <cell r="K653">
            <v>0</v>
          </cell>
          <cell r="L653">
            <v>0</v>
          </cell>
          <cell r="U653" t="str">
            <v>Provincial Government</v>
          </cell>
          <cell r="V653" t="str">
            <v/>
          </cell>
          <cell r="W653" t="str">
            <v>Excellent</v>
          </cell>
          <cell r="X653" t="str">
            <v>Good</v>
          </cell>
          <cell r="Y653" t="str">
            <v>Fair</v>
          </cell>
          <cell r="Z653" t="str">
            <v>Poor</v>
          </cell>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P653">
            <v>0</v>
          </cell>
          <cell r="AQ653">
            <v>0</v>
          </cell>
          <cell r="AR653">
            <v>0</v>
          </cell>
          <cell r="AS653">
            <v>0</v>
          </cell>
          <cell r="AT653">
            <v>0</v>
          </cell>
          <cell r="AU653">
            <v>0</v>
          </cell>
          <cell r="AV653">
            <v>0</v>
          </cell>
          <cell r="AW653">
            <v>0</v>
          </cell>
          <cell r="AX653">
            <v>0</v>
          </cell>
          <cell r="AY653">
            <v>0</v>
          </cell>
          <cell r="AZ653">
            <v>0</v>
          </cell>
          <cell r="BA653">
            <v>0</v>
          </cell>
          <cell r="BB653">
            <v>0</v>
          </cell>
          <cell r="BC653">
            <v>0</v>
          </cell>
          <cell r="BD653">
            <v>0</v>
          </cell>
          <cell r="BE653">
            <v>0</v>
          </cell>
          <cell r="BF653">
            <v>0</v>
          </cell>
          <cell r="BG653">
            <v>0</v>
          </cell>
          <cell r="BH653">
            <v>0</v>
          </cell>
          <cell r="BI653">
            <v>0</v>
          </cell>
          <cell r="BJ653">
            <v>0</v>
          </cell>
          <cell r="BK653">
            <v>0</v>
          </cell>
          <cell r="BL653">
            <v>0</v>
          </cell>
          <cell r="BM653">
            <v>0</v>
          </cell>
          <cell r="BN653">
            <v>0</v>
          </cell>
          <cell r="BO653">
            <v>0</v>
          </cell>
          <cell r="BP653">
            <v>0</v>
          </cell>
          <cell r="BQ653">
            <v>0</v>
          </cell>
          <cell r="BR653">
            <v>0</v>
          </cell>
          <cell r="BS653">
            <v>0</v>
          </cell>
          <cell r="BT653">
            <v>0</v>
          </cell>
          <cell r="BU653">
            <v>4</v>
          </cell>
        </row>
        <row r="654">
          <cell r="F654">
            <v>88.04</v>
          </cell>
          <cell r="H654">
            <v>0</v>
          </cell>
          <cell r="I654">
            <v>88.04</v>
          </cell>
          <cell r="K654">
            <v>0</v>
          </cell>
          <cell r="L654">
            <v>0</v>
          </cell>
          <cell r="U654" t="str">
            <v>District Government</v>
          </cell>
          <cell r="V654" t="str">
            <v/>
          </cell>
          <cell r="W654" t="str">
            <v>Excellent</v>
          </cell>
          <cell r="X654" t="str">
            <v>Good</v>
          </cell>
          <cell r="Y654" t="str">
            <v>Fair</v>
          </cell>
          <cell r="Z654" t="str">
            <v>Poor</v>
          </cell>
          <cell r="AA654">
            <v>0</v>
          </cell>
          <cell r="AB654">
            <v>0</v>
          </cell>
          <cell r="AC654">
            <v>0</v>
          </cell>
          <cell r="AD654">
            <v>0</v>
          </cell>
          <cell r="AE654">
            <v>0</v>
          </cell>
          <cell r="AF654">
            <v>0</v>
          </cell>
          <cell r="AG654">
            <v>0</v>
          </cell>
          <cell r="AH654">
            <v>0</v>
          </cell>
          <cell r="AI654">
            <v>0</v>
          </cell>
          <cell r="AJ654">
            <v>0</v>
          </cell>
          <cell r="AK654">
            <v>0</v>
          </cell>
          <cell r="AL654">
            <v>0</v>
          </cell>
          <cell r="AM654">
            <v>0</v>
          </cell>
          <cell r="AN654">
            <v>0</v>
          </cell>
          <cell r="AO654">
            <v>0</v>
          </cell>
          <cell r="AP654">
            <v>0</v>
          </cell>
          <cell r="AQ654">
            <v>0</v>
          </cell>
          <cell r="AR654">
            <v>0</v>
          </cell>
          <cell r="AS654">
            <v>0</v>
          </cell>
          <cell r="AT654">
            <v>0</v>
          </cell>
          <cell r="AU654">
            <v>0</v>
          </cell>
          <cell r="AV654">
            <v>0</v>
          </cell>
          <cell r="AW654">
            <v>0</v>
          </cell>
          <cell r="AX654">
            <v>0</v>
          </cell>
          <cell r="AY654">
            <v>0</v>
          </cell>
          <cell r="AZ654">
            <v>0</v>
          </cell>
          <cell r="BA654">
            <v>0</v>
          </cell>
          <cell r="BB654">
            <v>0</v>
          </cell>
          <cell r="BC654">
            <v>0</v>
          </cell>
          <cell r="BD654">
            <v>0</v>
          </cell>
          <cell r="BE654">
            <v>0</v>
          </cell>
          <cell r="BF654">
            <v>0</v>
          </cell>
          <cell r="BG654">
            <v>0</v>
          </cell>
          <cell r="BH654">
            <v>0</v>
          </cell>
          <cell r="BI654">
            <v>0</v>
          </cell>
          <cell r="BJ654">
            <v>0</v>
          </cell>
          <cell r="BK654">
            <v>0</v>
          </cell>
          <cell r="BL654">
            <v>0</v>
          </cell>
          <cell r="BM654">
            <v>0</v>
          </cell>
          <cell r="BN654">
            <v>0</v>
          </cell>
          <cell r="BO654">
            <v>0</v>
          </cell>
          <cell r="BP654">
            <v>0</v>
          </cell>
          <cell r="BQ654">
            <v>0</v>
          </cell>
          <cell r="BR654">
            <v>0</v>
          </cell>
          <cell r="BS654">
            <v>0</v>
          </cell>
          <cell r="BT654">
            <v>0</v>
          </cell>
          <cell r="BU654">
            <v>4</v>
          </cell>
        </row>
        <row r="655">
          <cell r="F655">
            <v>88.05</v>
          </cell>
          <cell r="H655">
            <v>0</v>
          </cell>
          <cell r="I655">
            <v>88.05</v>
          </cell>
          <cell r="K655">
            <v>0</v>
          </cell>
          <cell r="L655">
            <v>0</v>
          </cell>
          <cell r="U655" t="str">
            <v>Village Leaders</v>
          </cell>
          <cell r="V655" t="str">
            <v/>
          </cell>
          <cell r="W655" t="str">
            <v>Excellent</v>
          </cell>
          <cell r="X655" t="str">
            <v>Good</v>
          </cell>
          <cell r="Y655" t="str">
            <v>Fair</v>
          </cell>
          <cell r="Z655" t="str">
            <v>Poor</v>
          </cell>
          <cell r="AA655">
            <v>0</v>
          </cell>
          <cell r="AB655">
            <v>0</v>
          </cell>
          <cell r="AC655">
            <v>0</v>
          </cell>
          <cell r="AD655">
            <v>0</v>
          </cell>
          <cell r="AE655">
            <v>0</v>
          </cell>
          <cell r="AF655">
            <v>0</v>
          </cell>
          <cell r="AG655">
            <v>0</v>
          </cell>
          <cell r="AH655">
            <v>0</v>
          </cell>
          <cell r="AI655">
            <v>0</v>
          </cell>
          <cell r="AJ655">
            <v>0</v>
          </cell>
          <cell r="AK655">
            <v>0</v>
          </cell>
          <cell r="AL655">
            <v>0</v>
          </cell>
          <cell r="AM655">
            <v>0</v>
          </cell>
          <cell r="AN655">
            <v>0</v>
          </cell>
          <cell r="AO655">
            <v>0</v>
          </cell>
          <cell r="AP655">
            <v>0</v>
          </cell>
          <cell r="AQ655">
            <v>0</v>
          </cell>
          <cell r="AR655">
            <v>0</v>
          </cell>
          <cell r="AS655">
            <v>0</v>
          </cell>
          <cell r="AT655">
            <v>0</v>
          </cell>
          <cell r="AU655">
            <v>0</v>
          </cell>
          <cell r="AV655">
            <v>0</v>
          </cell>
          <cell r="AW655">
            <v>0</v>
          </cell>
          <cell r="AX655">
            <v>0</v>
          </cell>
          <cell r="AY655">
            <v>0</v>
          </cell>
          <cell r="AZ655">
            <v>0</v>
          </cell>
          <cell r="BA655">
            <v>0</v>
          </cell>
          <cell r="BB655">
            <v>0</v>
          </cell>
          <cell r="BC655">
            <v>0</v>
          </cell>
          <cell r="BD655">
            <v>0</v>
          </cell>
          <cell r="BE655">
            <v>0</v>
          </cell>
          <cell r="BF655">
            <v>0</v>
          </cell>
          <cell r="BG655">
            <v>0</v>
          </cell>
          <cell r="BH655">
            <v>0</v>
          </cell>
          <cell r="BI655">
            <v>0</v>
          </cell>
          <cell r="BJ655">
            <v>0</v>
          </cell>
          <cell r="BK655">
            <v>0</v>
          </cell>
          <cell r="BL655">
            <v>0</v>
          </cell>
          <cell r="BM655">
            <v>0</v>
          </cell>
          <cell r="BN655">
            <v>0</v>
          </cell>
          <cell r="BO655">
            <v>0</v>
          </cell>
          <cell r="BP655">
            <v>0</v>
          </cell>
          <cell r="BQ655">
            <v>0</v>
          </cell>
          <cell r="BR655">
            <v>0</v>
          </cell>
          <cell r="BS655">
            <v>0</v>
          </cell>
          <cell r="BT655">
            <v>0</v>
          </cell>
          <cell r="BU655">
            <v>4</v>
          </cell>
        </row>
        <row r="656">
          <cell r="F656">
            <v>88.06</v>
          </cell>
          <cell r="H656">
            <v>0</v>
          </cell>
          <cell r="I656">
            <v>88.06</v>
          </cell>
          <cell r="K656">
            <v>0</v>
          </cell>
          <cell r="L656">
            <v>0</v>
          </cell>
          <cell r="U656" t="str">
            <v>NGOs</v>
          </cell>
          <cell r="V656" t="str">
            <v/>
          </cell>
          <cell r="W656" t="str">
            <v>Excellent</v>
          </cell>
          <cell r="X656" t="str">
            <v>Good</v>
          </cell>
          <cell r="Y656" t="str">
            <v>Fair</v>
          </cell>
          <cell r="Z656" t="str">
            <v>Poor</v>
          </cell>
          <cell r="AA656">
            <v>0</v>
          </cell>
          <cell r="AB656">
            <v>0</v>
          </cell>
          <cell r="AC656">
            <v>0</v>
          </cell>
          <cell r="AD656">
            <v>0</v>
          </cell>
          <cell r="AE656">
            <v>0</v>
          </cell>
          <cell r="AF656">
            <v>0</v>
          </cell>
          <cell r="AG656">
            <v>0</v>
          </cell>
          <cell r="AH656">
            <v>0</v>
          </cell>
          <cell r="AI656">
            <v>0</v>
          </cell>
          <cell r="AJ656">
            <v>0</v>
          </cell>
          <cell r="AK656">
            <v>0</v>
          </cell>
          <cell r="AL656">
            <v>0</v>
          </cell>
          <cell r="AM656">
            <v>0</v>
          </cell>
          <cell r="AN656">
            <v>0</v>
          </cell>
          <cell r="AO656">
            <v>0</v>
          </cell>
          <cell r="AP656">
            <v>0</v>
          </cell>
          <cell r="AQ656">
            <v>0</v>
          </cell>
          <cell r="AR656">
            <v>0</v>
          </cell>
          <cell r="AS656">
            <v>0</v>
          </cell>
          <cell r="AT656">
            <v>0</v>
          </cell>
          <cell r="AU656">
            <v>0</v>
          </cell>
          <cell r="AV656">
            <v>0</v>
          </cell>
          <cell r="AW656">
            <v>0</v>
          </cell>
          <cell r="AX656">
            <v>0</v>
          </cell>
          <cell r="AY656">
            <v>0</v>
          </cell>
          <cell r="AZ656">
            <v>0</v>
          </cell>
          <cell r="BA656">
            <v>0</v>
          </cell>
          <cell r="BB656">
            <v>0</v>
          </cell>
          <cell r="BC656">
            <v>0</v>
          </cell>
          <cell r="BD656">
            <v>0</v>
          </cell>
          <cell r="BE656">
            <v>0</v>
          </cell>
          <cell r="BF656">
            <v>0</v>
          </cell>
          <cell r="BG656">
            <v>0</v>
          </cell>
          <cell r="BH656">
            <v>0</v>
          </cell>
          <cell r="BI656">
            <v>0</v>
          </cell>
          <cell r="BJ656">
            <v>0</v>
          </cell>
          <cell r="BK656">
            <v>0</v>
          </cell>
          <cell r="BL656">
            <v>0</v>
          </cell>
          <cell r="BM656">
            <v>0</v>
          </cell>
          <cell r="BN656">
            <v>0</v>
          </cell>
          <cell r="BO656">
            <v>0</v>
          </cell>
          <cell r="BP656">
            <v>0</v>
          </cell>
          <cell r="BQ656">
            <v>0</v>
          </cell>
          <cell r="BR656">
            <v>0</v>
          </cell>
          <cell r="BS656">
            <v>0</v>
          </cell>
          <cell r="BT656">
            <v>0</v>
          </cell>
          <cell r="BU656">
            <v>4</v>
          </cell>
        </row>
        <row r="657">
          <cell r="F657">
            <v>88.070000000000036</v>
          </cell>
          <cell r="H657">
            <v>0</v>
          </cell>
          <cell r="I657">
            <v>88.070000000000036</v>
          </cell>
          <cell r="K657">
            <v>0</v>
          </cell>
          <cell r="L657">
            <v>0</v>
          </cell>
          <cell r="U657" t="str">
            <v>Who would you blame the most for the violence that is occuring in Afghanistan?</v>
          </cell>
          <cell r="V657" t="str">
            <v/>
          </cell>
          <cell r="W657" t="str">
            <v>Central Government</v>
          </cell>
          <cell r="X657" t="str">
            <v>Foreign Forces</v>
          </cell>
          <cell r="Y657" t="str">
            <v>Taliban</v>
          </cell>
          <cell r="Z657" t="str">
            <v>Al Qaeda / Foreign Jihadis</v>
          </cell>
          <cell r="AA657">
            <v>0</v>
          </cell>
          <cell r="AB657">
            <v>0</v>
          </cell>
          <cell r="AC657">
            <v>0</v>
          </cell>
          <cell r="AD657">
            <v>0</v>
          </cell>
          <cell r="AE657">
            <v>0</v>
          </cell>
          <cell r="AF657">
            <v>0</v>
          </cell>
          <cell r="AG657">
            <v>0</v>
          </cell>
          <cell r="AH657">
            <v>0</v>
          </cell>
          <cell r="AI657">
            <v>0</v>
          </cell>
          <cell r="AJ657">
            <v>0</v>
          </cell>
          <cell r="AK657">
            <v>0</v>
          </cell>
          <cell r="AL657">
            <v>0</v>
          </cell>
          <cell r="AM657">
            <v>0</v>
          </cell>
          <cell r="AN657">
            <v>0</v>
          </cell>
          <cell r="AO657">
            <v>0</v>
          </cell>
          <cell r="AP657">
            <v>0</v>
          </cell>
          <cell r="AQ657">
            <v>0</v>
          </cell>
          <cell r="AR657">
            <v>0</v>
          </cell>
          <cell r="AS657">
            <v>0</v>
          </cell>
          <cell r="AT657">
            <v>0</v>
          </cell>
          <cell r="AU657">
            <v>0</v>
          </cell>
          <cell r="AV657">
            <v>0</v>
          </cell>
          <cell r="AW657">
            <v>0</v>
          </cell>
          <cell r="AX657">
            <v>0</v>
          </cell>
          <cell r="AY657">
            <v>0</v>
          </cell>
          <cell r="AZ657">
            <v>0</v>
          </cell>
          <cell r="BA657">
            <v>0</v>
          </cell>
          <cell r="BB657">
            <v>0</v>
          </cell>
          <cell r="BC657">
            <v>0</v>
          </cell>
          <cell r="BD657">
            <v>0</v>
          </cell>
          <cell r="BE657">
            <v>0</v>
          </cell>
          <cell r="BF657">
            <v>0</v>
          </cell>
          <cell r="BG657">
            <v>0</v>
          </cell>
          <cell r="BH657">
            <v>0</v>
          </cell>
          <cell r="BI657">
            <v>0</v>
          </cell>
          <cell r="BJ657">
            <v>0</v>
          </cell>
          <cell r="BK657">
            <v>0</v>
          </cell>
          <cell r="BL657">
            <v>0</v>
          </cell>
          <cell r="BM657">
            <v>0</v>
          </cell>
          <cell r="BN657">
            <v>0</v>
          </cell>
          <cell r="BO657">
            <v>0</v>
          </cell>
          <cell r="BP657">
            <v>0</v>
          </cell>
          <cell r="BQ657">
            <v>0</v>
          </cell>
          <cell r="BR657">
            <v>0</v>
          </cell>
          <cell r="BS657">
            <v>0</v>
          </cell>
          <cell r="BT657">
            <v>0</v>
          </cell>
          <cell r="BU657">
            <v>4</v>
          </cell>
        </row>
        <row r="658">
          <cell r="F658">
            <v>88.110000000000056</v>
          </cell>
          <cell r="H658">
            <v>0</v>
          </cell>
          <cell r="I658">
            <v>88.110000000000056</v>
          </cell>
          <cell r="K658">
            <v>0</v>
          </cell>
          <cell r="L658">
            <v>0</v>
          </cell>
          <cell r="U658" t="str">
            <v>Women inheriting property or goods? Support or oppose?</v>
          </cell>
          <cell r="V658" t="str">
            <v/>
          </cell>
          <cell r="W658" t="str">
            <v>Support Strongly</v>
          </cell>
          <cell r="X658" t="str">
            <v>Support Somewhat</v>
          </cell>
          <cell r="Y658" t="str">
            <v>Oppose Somewhat</v>
          </cell>
          <cell r="Z658" t="str">
            <v>Oppose Strong</v>
          </cell>
          <cell r="AA658">
            <v>0</v>
          </cell>
          <cell r="AB658">
            <v>0</v>
          </cell>
          <cell r="AC658">
            <v>0</v>
          </cell>
          <cell r="AD658">
            <v>0</v>
          </cell>
          <cell r="AE658">
            <v>0</v>
          </cell>
          <cell r="AF658">
            <v>0</v>
          </cell>
          <cell r="AG658">
            <v>0</v>
          </cell>
          <cell r="AH658">
            <v>0</v>
          </cell>
          <cell r="AI658">
            <v>0</v>
          </cell>
          <cell r="AJ658">
            <v>0</v>
          </cell>
          <cell r="AK658">
            <v>0</v>
          </cell>
          <cell r="AL658">
            <v>0</v>
          </cell>
          <cell r="AM658">
            <v>0</v>
          </cell>
          <cell r="AN658">
            <v>0</v>
          </cell>
          <cell r="AO658">
            <v>0</v>
          </cell>
          <cell r="AP658">
            <v>0</v>
          </cell>
          <cell r="AQ658">
            <v>0</v>
          </cell>
          <cell r="AR658">
            <v>0</v>
          </cell>
          <cell r="AS658">
            <v>0</v>
          </cell>
          <cell r="AT658">
            <v>0</v>
          </cell>
          <cell r="AU658">
            <v>0</v>
          </cell>
          <cell r="AV658">
            <v>0</v>
          </cell>
          <cell r="AW658">
            <v>0</v>
          </cell>
          <cell r="AX658">
            <v>0</v>
          </cell>
          <cell r="AY658">
            <v>0</v>
          </cell>
          <cell r="AZ658">
            <v>0</v>
          </cell>
          <cell r="BA658">
            <v>0</v>
          </cell>
          <cell r="BB658">
            <v>0</v>
          </cell>
          <cell r="BC658">
            <v>0</v>
          </cell>
          <cell r="BD658">
            <v>0</v>
          </cell>
          <cell r="BE658">
            <v>0</v>
          </cell>
          <cell r="BF658">
            <v>0</v>
          </cell>
          <cell r="BG658">
            <v>0</v>
          </cell>
          <cell r="BH658">
            <v>0</v>
          </cell>
          <cell r="BI658">
            <v>0</v>
          </cell>
          <cell r="BJ658">
            <v>0</v>
          </cell>
          <cell r="BK658">
            <v>0</v>
          </cell>
          <cell r="BL658">
            <v>0</v>
          </cell>
          <cell r="BM658">
            <v>0</v>
          </cell>
          <cell r="BN658">
            <v>0</v>
          </cell>
          <cell r="BO658">
            <v>0</v>
          </cell>
          <cell r="BP658">
            <v>0</v>
          </cell>
          <cell r="BQ658">
            <v>0</v>
          </cell>
          <cell r="BR658">
            <v>0</v>
          </cell>
          <cell r="BS658">
            <v>0</v>
          </cell>
          <cell r="BT658">
            <v>0</v>
          </cell>
          <cell r="BU658">
            <v>4</v>
          </cell>
        </row>
        <row r="659">
          <cell r="F659">
            <v>88.120000000000061</v>
          </cell>
          <cell r="H659">
            <v>0</v>
          </cell>
          <cell r="I659">
            <v>88.120000000000061</v>
          </cell>
          <cell r="K659">
            <v>0</v>
          </cell>
          <cell r="L659">
            <v>0</v>
          </cell>
          <cell r="U659" t="str">
            <v>Women wearing the burqa</v>
          </cell>
          <cell r="V659" t="str">
            <v/>
          </cell>
          <cell r="W659" t="str">
            <v>Support Strongly</v>
          </cell>
          <cell r="X659" t="str">
            <v>Support Somewhat</v>
          </cell>
          <cell r="Y659" t="str">
            <v>Oppose Somewhat</v>
          </cell>
          <cell r="Z659" t="str">
            <v>Oppose Strong</v>
          </cell>
          <cell r="AA659">
            <v>0</v>
          </cell>
          <cell r="AB659">
            <v>0</v>
          </cell>
          <cell r="AC659">
            <v>0</v>
          </cell>
          <cell r="AD659">
            <v>0</v>
          </cell>
          <cell r="AE659">
            <v>0</v>
          </cell>
          <cell r="AF659">
            <v>0</v>
          </cell>
          <cell r="AG659">
            <v>0</v>
          </cell>
          <cell r="AH659">
            <v>0</v>
          </cell>
          <cell r="AI659">
            <v>0</v>
          </cell>
          <cell r="AJ659">
            <v>0</v>
          </cell>
          <cell r="AK659">
            <v>0</v>
          </cell>
          <cell r="AL659">
            <v>0</v>
          </cell>
          <cell r="AM659">
            <v>0</v>
          </cell>
          <cell r="AN659">
            <v>0</v>
          </cell>
          <cell r="AO659">
            <v>0</v>
          </cell>
          <cell r="AP659">
            <v>0</v>
          </cell>
          <cell r="AQ659">
            <v>0</v>
          </cell>
          <cell r="AR659">
            <v>0</v>
          </cell>
          <cell r="AS659">
            <v>0</v>
          </cell>
          <cell r="AT659">
            <v>0</v>
          </cell>
          <cell r="AU659">
            <v>0</v>
          </cell>
          <cell r="AV659">
            <v>0</v>
          </cell>
          <cell r="AW659">
            <v>0</v>
          </cell>
          <cell r="AX659">
            <v>0</v>
          </cell>
          <cell r="AY659">
            <v>0</v>
          </cell>
          <cell r="AZ659">
            <v>0</v>
          </cell>
          <cell r="BA659">
            <v>0</v>
          </cell>
          <cell r="BB659">
            <v>0</v>
          </cell>
          <cell r="BC659">
            <v>0</v>
          </cell>
          <cell r="BD659">
            <v>0</v>
          </cell>
          <cell r="BE659">
            <v>0</v>
          </cell>
          <cell r="BF659">
            <v>0</v>
          </cell>
          <cell r="BG659">
            <v>0</v>
          </cell>
          <cell r="BH659">
            <v>0</v>
          </cell>
          <cell r="BI659">
            <v>0</v>
          </cell>
          <cell r="BJ659">
            <v>0</v>
          </cell>
          <cell r="BK659">
            <v>0</v>
          </cell>
          <cell r="BL659">
            <v>0</v>
          </cell>
          <cell r="BM659">
            <v>0</v>
          </cell>
          <cell r="BN659">
            <v>0</v>
          </cell>
          <cell r="BO659">
            <v>0</v>
          </cell>
          <cell r="BP659">
            <v>0</v>
          </cell>
          <cell r="BQ659">
            <v>0</v>
          </cell>
          <cell r="BR659">
            <v>0</v>
          </cell>
          <cell r="BS659">
            <v>0</v>
          </cell>
          <cell r="BT659">
            <v>0</v>
          </cell>
          <cell r="BU659">
            <v>4</v>
          </cell>
        </row>
        <row r="660">
          <cell r="F660">
            <v>99.04</v>
          </cell>
          <cell r="H660">
            <v>0</v>
          </cell>
          <cell r="I660">
            <v>99.04</v>
          </cell>
          <cell r="K660">
            <v>0</v>
          </cell>
          <cell r="L660">
            <v>0</v>
          </cell>
          <cell r="U660" t="str">
            <v>During the past 12 months, how many times have you traveled outside of the village to the neighboring village or to another village in the district?</v>
          </cell>
          <cell r="V660" t="str">
            <v/>
          </cell>
          <cell r="W660" t="str">
            <v>Zero</v>
          </cell>
          <cell r="X660" t="str">
            <v>Too Many to Count</v>
          </cell>
          <cell r="Y660" t="str">
            <v>Times</v>
          </cell>
          <cell r="Z660">
            <v>0</v>
          </cell>
          <cell r="AA660">
            <v>0</v>
          </cell>
          <cell r="AB660">
            <v>0</v>
          </cell>
          <cell r="AC660">
            <v>0</v>
          </cell>
          <cell r="AD660">
            <v>0</v>
          </cell>
          <cell r="AE660">
            <v>0</v>
          </cell>
          <cell r="AF660">
            <v>0</v>
          </cell>
          <cell r="AG660">
            <v>0</v>
          </cell>
          <cell r="AH660">
            <v>0</v>
          </cell>
          <cell r="AI660">
            <v>0</v>
          </cell>
          <cell r="AJ660">
            <v>0</v>
          </cell>
          <cell r="AK660">
            <v>0</v>
          </cell>
          <cell r="AL660">
            <v>0</v>
          </cell>
          <cell r="AM660">
            <v>0</v>
          </cell>
          <cell r="AN660">
            <v>0</v>
          </cell>
          <cell r="AO660">
            <v>0</v>
          </cell>
          <cell r="AP660">
            <v>0</v>
          </cell>
          <cell r="AQ660">
            <v>0</v>
          </cell>
          <cell r="AR660">
            <v>0</v>
          </cell>
          <cell r="AS660">
            <v>0</v>
          </cell>
          <cell r="AT660">
            <v>0</v>
          </cell>
          <cell r="AU660">
            <v>0</v>
          </cell>
          <cell r="AV660">
            <v>0</v>
          </cell>
          <cell r="AW660">
            <v>0</v>
          </cell>
          <cell r="AX660">
            <v>0</v>
          </cell>
          <cell r="AY660">
            <v>0</v>
          </cell>
          <cell r="AZ660">
            <v>0</v>
          </cell>
          <cell r="BA660">
            <v>0</v>
          </cell>
          <cell r="BB660">
            <v>0</v>
          </cell>
          <cell r="BC660">
            <v>0</v>
          </cell>
          <cell r="BD660">
            <v>0</v>
          </cell>
          <cell r="BE660">
            <v>0</v>
          </cell>
          <cell r="BF660">
            <v>0</v>
          </cell>
          <cell r="BG660">
            <v>0</v>
          </cell>
          <cell r="BH660">
            <v>0</v>
          </cell>
          <cell r="BI660">
            <v>0</v>
          </cell>
          <cell r="BJ660">
            <v>0</v>
          </cell>
          <cell r="BK660">
            <v>0</v>
          </cell>
          <cell r="BL660">
            <v>0</v>
          </cell>
          <cell r="BM660">
            <v>0</v>
          </cell>
          <cell r="BN660">
            <v>0</v>
          </cell>
          <cell r="BO660">
            <v>0</v>
          </cell>
          <cell r="BP660">
            <v>0</v>
          </cell>
          <cell r="BQ660">
            <v>0</v>
          </cell>
          <cell r="BR660">
            <v>0</v>
          </cell>
          <cell r="BS660">
            <v>0</v>
          </cell>
          <cell r="BT660">
            <v>0</v>
          </cell>
          <cell r="BU660">
            <v>3</v>
          </cell>
        </row>
        <row r="661">
          <cell r="F661">
            <v>99.06</v>
          </cell>
          <cell r="H661">
            <v>0</v>
          </cell>
          <cell r="I661">
            <v>99.06</v>
          </cell>
          <cell r="K661">
            <v>0</v>
          </cell>
          <cell r="L661">
            <v>0</v>
          </cell>
          <cell r="U661" t="str">
            <v>During the past 12 months, how many times have you traveled to {NAME OF PROVINCIAL CENTER}?</v>
          </cell>
          <cell r="V661" t="str">
            <v/>
          </cell>
          <cell r="W661" t="str">
            <v>Zero</v>
          </cell>
          <cell r="X661" t="str">
            <v>Too Many to Count</v>
          </cell>
          <cell r="Y661" t="str">
            <v>Times</v>
          </cell>
          <cell r="Z661">
            <v>0</v>
          </cell>
          <cell r="AA661">
            <v>0</v>
          </cell>
          <cell r="AB661">
            <v>0</v>
          </cell>
          <cell r="AC661">
            <v>0</v>
          </cell>
          <cell r="AD661">
            <v>0</v>
          </cell>
          <cell r="AE661">
            <v>0</v>
          </cell>
          <cell r="AF661">
            <v>0</v>
          </cell>
          <cell r="AG661">
            <v>0</v>
          </cell>
          <cell r="AH661">
            <v>0</v>
          </cell>
          <cell r="AI661">
            <v>0</v>
          </cell>
          <cell r="AJ661">
            <v>0</v>
          </cell>
          <cell r="AK661">
            <v>0</v>
          </cell>
          <cell r="AL661">
            <v>0</v>
          </cell>
          <cell r="AM661">
            <v>0</v>
          </cell>
          <cell r="AN661">
            <v>0</v>
          </cell>
          <cell r="AO661">
            <v>0</v>
          </cell>
          <cell r="AP661">
            <v>0</v>
          </cell>
          <cell r="AQ661">
            <v>0</v>
          </cell>
          <cell r="AR661">
            <v>0</v>
          </cell>
          <cell r="AS661">
            <v>0</v>
          </cell>
          <cell r="AT661">
            <v>0</v>
          </cell>
          <cell r="AU661">
            <v>0</v>
          </cell>
          <cell r="AV661">
            <v>0</v>
          </cell>
          <cell r="AW661">
            <v>0</v>
          </cell>
          <cell r="AX661">
            <v>0</v>
          </cell>
          <cell r="AY661">
            <v>0</v>
          </cell>
          <cell r="AZ661">
            <v>0</v>
          </cell>
          <cell r="BA661">
            <v>0</v>
          </cell>
          <cell r="BB661">
            <v>0</v>
          </cell>
          <cell r="BC661">
            <v>0</v>
          </cell>
          <cell r="BD661">
            <v>0</v>
          </cell>
          <cell r="BE661">
            <v>0</v>
          </cell>
          <cell r="BF661">
            <v>0</v>
          </cell>
          <cell r="BG661">
            <v>0</v>
          </cell>
          <cell r="BH661">
            <v>0</v>
          </cell>
          <cell r="BI661">
            <v>0</v>
          </cell>
          <cell r="BJ661">
            <v>0</v>
          </cell>
          <cell r="BK661">
            <v>0</v>
          </cell>
          <cell r="BL661">
            <v>0</v>
          </cell>
          <cell r="BM661">
            <v>0</v>
          </cell>
          <cell r="BN661">
            <v>0</v>
          </cell>
          <cell r="BO661">
            <v>0</v>
          </cell>
          <cell r="BP661">
            <v>0</v>
          </cell>
          <cell r="BQ661">
            <v>0</v>
          </cell>
          <cell r="BR661">
            <v>0</v>
          </cell>
          <cell r="BS661">
            <v>0</v>
          </cell>
          <cell r="BT661">
            <v>0</v>
          </cell>
          <cell r="BU661">
            <v>3</v>
          </cell>
        </row>
        <row r="662">
          <cell r="F662">
            <v>99.07</v>
          </cell>
          <cell r="H662">
            <v>0</v>
          </cell>
          <cell r="I662">
            <v>99.07</v>
          </cell>
          <cell r="K662">
            <v>0</v>
          </cell>
          <cell r="L662">
            <v>0</v>
          </cell>
          <cell r="U662" t="str">
            <v>During the past 12 months, how many times have you traveled outside of the village for the purpose of attending weddings, festivals, or other celebrations or social gatherings?</v>
          </cell>
          <cell r="V662" t="str">
            <v/>
          </cell>
          <cell r="W662" t="str">
            <v>Zero</v>
          </cell>
          <cell r="X662" t="str">
            <v>Too Many to Count</v>
          </cell>
          <cell r="Y662" t="str">
            <v>Times</v>
          </cell>
          <cell r="Z662">
            <v>0</v>
          </cell>
          <cell r="AA662">
            <v>0</v>
          </cell>
          <cell r="AB662">
            <v>0</v>
          </cell>
          <cell r="AC662">
            <v>0</v>
          </cell>
          <cell r="AD662">
            <v>0</v>
          </cell>
          <cell r="AE662">
            <v>0</v>
          </cell>
          <cell r="AF662">
            <v>0</v>
          </cell>
          <cell r="AG662">
            <v>0</v>
          </cell>
          <cell r="AH662">
            <v>0</v>
          </cell>
          <cell r="AI662">
            <v>0</v>
          </cell>
          <cell r="AJ662">
            <v>0</v>
          </cell>
          <cell r="AK662">
            <v>0</v>
          </cell>
          <cell r="AL662">
            <v>0</v>
          </cell>
          <cell r="AM662">
            <v>0</v>
          </cell>
          <cell r="AN662">
            <v>0</v>
          </cell>
          <cell r="AO662">
            <v>0</v>
          </cell>
          <cell r="AP662">
            <v>0</v>
          </cell>
          <cell r="AQ662">
            <v>0</v>
          </cell>
          <cell r="AR662">
            <v>0</v>
          </cell>
          <cell r="AS662">
            <v>0</v>
          </cell>
          <cell r="AT662">
            <v>0</v>
          </cell>
          <cell r="AU662">
            <v>0</v>
          </cell>
          <cell r="AV662">
            <v>0</v>
          </cell>
          <cell r="AW662">
            <v>0</v>
          </cell>
          <cell r="AX662">
            <v>0</v>
          </cell>
          <cell r="AY662">
            <v>0</v>
          </cell>
          <cell r="AZ662">
            <v>0</v>
          </cell>
          <cell r="BA662">
            <v>0</v>
          </cell>
          <cell r="BB662">
            <v>0</v>
          </cell>
          <cell r="BC662">
            <v>0</v>
          </cell>
          <cell r="BD662">
            <v>0</v>
          </cell>
          <cell r="BE662">
            <v>0</v>
          </cell>
          <cell r="BF662">
            <v>0</v>
          </cell>
          <cell r="BG662">
            <v>0</v>
          </cell>
          <cell r="BH662">
            <v>0</v>
          </cell>
          <cell r="BI662">
            <v>0</v>
          </cell>
          <cell r="BJ662">
            <v>0</v>
          </cell>
          <cell r="BK662">
            <v>0</v>
          </cell>
          <cell r="BL662">
            <v>0</v>
          </cell>
          <cell r="BM662">
            <v>0</v>
          </cell>
          <cell r="BN662">
            <v>0</v>
          </cell>
          <cell r="BO662">
            <v>0</v>
          </cell>
          <cell r="BP662">
            <v>0</v>
          </cell>
          <cell r="BQ662">
            <v>0</v>
          </cell>
          <cell r="BR662">
            <v>0</v>
          </cell>
          <cell r="BS662">
            <v>0</v>
          </cell>
          <cell r="BT662">
            <v>0</v>
          </cell>
          <cell r="BU662">
            <v>3</v>
          </cell>
        </row>
        <row r="663">
          <cell r="F663" t="str">
            <v/>
          </cell>
          <cell r="H663">
            <v>0</v>
          </cell>
          <cell r="I663" t="str">
            <v/>
          </cell>
          <cell r="K663">
            <v>0</v>
          </cell>
          <cell r="L663">
            <v>0</v>
          </cell>
          <cell r="U663">
            <v>0</v>
          </cell>
          <cell r="V663" t="str">
            <v/>
          </cell>
          <cell r="W663">
            <v>0</v>
          </cell>
          <cell r="X663">
            <v>0</v>
          </cell>
          <cell r="Y663">
            <v>0</v>
          </cell>
          <cell r="Z663">
            <v>0</v>
          </cell>
          <cell r="AA663">
            <v>0</v>
          </cell>
          <cell r="AB663">
            <v>0</v>
          </cell>
          <cell r="AC663">
            <v>0</v>
          </cell>
          <cell r="AD663">
            <v>0</v>
          </cell>
          <cell r="AE663">
            <v>0</v>
          </cell>
          <cell r="AF663">
            <v>0</v>
          </cell>
          <cell r="AG663">
            <v>0</v>
          </cell>
          <cell r="AH663">
            <v>0</v>
          </cell>
          <cell r="AI663">
            <v>0</v>
          </cell>
          <cell r="AJ663">
            <v>0</v>
          </cell>
          <cell r="AK663">
            <v>0</v>
          </cell>
          <cell r="AL663">
            <v>0</v>
          </cell>
          <cell r="AM663">
            <v>0</v>
          </cell>
          <cell r="AN663">
            <v>0</v>
          </cell>
          <cell r="AO663">
            <v>0</v>
          </cell>
          <cell r="AP663">
            <v>0</v>
          </cell>
          <cell r="AQ663">
            <v>0</v>
          </cell>
          <cell r="AR663">
            <v>0</v>
          </cell>
          <cell r="AS663">
            <v>0</v>
          </cell>
          <cell r="AT663">
            <v>0</v>
          </cell>
          <cell r="AU663">
            <v>0</v>
          </cell>
          <cell r="AV663">
            <v>0</v>
          </cell>
          <cell r="AW663">
            <v>0</v>
          </cell>
          <cell r="AX663">
            <v>0</v>
          </cell>
          <cell r="AY663">
            <v>0</v>
          </cell>
          <cell r="AZ663">
            <v>0</v>
          </cell>
          <cell r="BA663">
            <v>0</v>
          </cell>
          <cell r="BB663">
            <v>0</v>
          </cell>
          <cell r="BC663">
            <v>0</v>
          </cell>
          <cell r="BD663">
            <v>0</v>
          </cell>
          <cell r="BE663">
            <v>0</v>
          </cell>
          <cell r="BF663">
            <v>0</v>
          </cell>
          <cell r="BG663">
            <v>0</v>
          </cell>
          <cell r="BH663">
            <v>0</v>
          </cell>
          <cell r="BI663">
            <v>0</v>
          </cell>
          <cell r="BJ663">
            <v>0</v>
          </cell>
          <cell r="BK663">
            <v>0</v>
          </cell>
          <cell r="BL663">
            <v>0</v>
          </cell>
          <cell r="BM663">
            <v>0</v>
          </cell>
          <cell r="BN663">
            <v>0</v>
          </cell>
          <cell r="BO663">
            <v>0</v>
          </cell>
          <cell r="BP663">
            <v>0</v>
          </cell>
          <cell r="BQ663">
            <v>0</v>
          </cell>
          <cell r="BR663">
            <v>0</v>
          </cell>
          <cell r="BS663">
            <v>0</v>
          </cell>
          <cell r="BT663">
            <v>0</v>
          </cell>
          <cell r="BU663">
            <v>0</v>
          </cell>
        </row>
        <row r="664">
          <cell r="F664" t="str">
            <v/>
          </cell>
          <cell r="H664">
            <v>0</v>
          </cell>
          <cell r="I664" t="str">
            <v/>
          </cell>
          <cell r="K664">
            <v>0</v>
          </cell>
          <cell r="L664" t="e">
            <v>#REF!</v>
          </cell>
          <cell r="U664" t="str">
            <v>Is there a Community Development Council in your village or a joint Community Development Council with villages, or does no Community Development Council exist in this village?</v>
          </cell>
          <cell r="V664" t="str">
            <v/>
          </cell>
          <cell r="W664" t="str">
            <v>This village does not have a council and does not share a council with other villages</v>
          </cell>
          <cell r="X664" t="str">
            <v>This village has a council (which belongs to this village only)</v>
          </cell>
          <cell r="Y664" t="str">
            <v>This village shares a council with another village</v>
          </cell>
          <cell r="Z664" t="str">
            <v>This village has more than one council</v>
          </cell>
          <cell r="AA664">
            <v>0</v>
          </cell>
          <cell r="AB664">
            <v>0</v>
          </cell>
          <cell r="AC664">
            <v>0</v>
          </cell>
          <cell r="AD664">
            <v>0</v>
          </cell>
          <cell r="AE664">
            <v>0</v>
          </cell>
          <cell r="AF664">
            <v>0</v>
          </cell>
          <cell r="AG664">
            <v>0</v>
          </cell>
          <cell r="AH664">
            <v>0</v>
          </cell>
          <cell r="AI664">
            <v>0</v>
          </cell>
          <cell r="AJ664">
            <v>0</v>
          </cell>
          <cell r="AK664">
            <v>0</v>
          </cell>
          <cell r="AL664">
            <v>0</v>
          </cell>
          <cell r="AM664">
            <v>0</v>
          </cell>
          <cell r="AN664">
            <v>0</v>
          </cell>
          <cell r="AO664">
            <v>0</v>
          </cell>
          <cell r="AP664">
            <v>0</v>
          </cell>
          <cell r="AQ664">
            <v>0</v>
          </cell>
          <cell r="AR664">
            <v>0</v>
          </cell>
          <cell r="AS664">
            <v>0</v>
          </cell>
          <cell r="AT664">
            <v>0</v>
          </cell>
          <cell r="AU664">
            <v>0</v>
          </cell>
          <cell r="AV664">
            <v>0</v>
          </cell>
          <cell r="AW664">
            <v>0</v>
          </cell>
          <cell r="AX664">
            <v>0</v>
          </cell>
          <cell r="AY664">
            <v>0</v>
          </cell>
          <cell r="AZ664">
            <v>0</v>
          </cell>
          <cell r="BA664">
            <v>0</v>
          </cell>
          <cell r="BB664">
            <v>0</v>
          </cell>
          <cell r="BC664">
            <v>0</v>
          </cell>
          <cell r="BD664">
            <v>0</v>
          </cell>
          <cell r="BE664">
            <v>0</v>
          </cell>
          <cell r="BF664">
            <v>0</v>
          </cell>
          <cell r="BG664">
            <v>0</v>
          </cell>
          <cell r="BH664">
            <v>0</v>
          </cell>
          <cell r="BI664">
            <v>0</v>
          </cell>
          <cell r="BJ664">
            <v>0</v>
          </cell>
          <cell r="BK664">
            <v>0</v>
          </cell>
          <cell r="BL664">
            <v>0</v>
          </cell>
          <cell r="BM664">
            <v>0</v>
          </cell>
          <cell r="BN664">
            <v>0</v>
          </cell>
          <cell r="BO664">
            <v>0</v>
          </cell>
          <cell r="BP664">
            <v>0</v>
          </cell>
          <cell r="BQ664">
            <v>0</v>
          </cell>
          <cell r="BR664">
            <v>0</v>
          </cell>
          <cell r="BS664">
            <v>0</v>
          </cell>
          <cell r="BT664">
            <v>0</v>
          </cell>
          <cell r="BU664">
            <v>50</v>
          </cell>
        </row>
        <row r="665">
          <cell r="F665" t="str">
            <v/>
          </cell>
          <cell r="H665">
            <v>0</v>
          </cell>
          <cell r="I665" t="str">
            <v/>
          </cell>
          <cell r="K665">
            <v>0</v>
          </cell>
          <cell r="L665">
            <v>0</v>
          </cell>
          <cell r="U665" t="str">
            <v>Does this Community Development Council meet at regular times during the year or just when there is business to resolve?</v>
          </cell>
          <cell r="V665" t="str">
            <v/>
          </cell>
          <cell r="W665" t="str">
            <v>Shura</v>
          </cell>
          <cell r="X665" t="str">
            <v>Local Shura</v>
          </cell>
          <cell r="Y665" t="str">
            <v>Village Shura</v>
          </cell>
          <cell r="Z665" t="str">
            <v>Community Development Council [ONLY]</v>
          </cell>
          <cell r="AA665" t="str">
            <v>Hambastagi Shura</v>
          </cell>
          <cell r="AB665" t="str">
            <v>Tribal Shura</v>
          </cell>
          <cell r="AC665" t="e">
            <v>#REF!</v>
          </cell>
          <cell r="AD665" t="e">
            <v>#REF!</v>
          </cell>
          <cell r="AE665" t="e">
            <v>#REF!</v>
          </cell>
          <cell r="AF665" t="e">
            <v>#REF!</v>
          </cell>
          <cell r="AG665" t="e">
            <v>#REF!</v>
          </cell>
          <cell r="AH665" t="e">
            <v>#REF!</v>
          </cell>
          <cell r="AI665" t="e">
            <v>#REF!</v>
          </cell>
          <cell r="AJ665" t="e">
            <v>#REF!</v>
          </cell>
          <cell r="AK665" t="e">
            <v>#REF!</v>
          </cell>
          <cell r="AL665">
            <v>0</v>
          </cell>
          <cell r="AM665">
            <v>0</v>
          </cell>
          <cell r="AN665">
            <v>0</v>
          </cell>
          <cell r="AO665">
            <v>0</v>
          </cell>
          <cell r="AP665">
            <v>0</v>
          </cell>
          <cell r="AQ665">
            <v>0</v>
          </cell>
          <cell r="AR665">
            <v>0</v>
          </cell>
          <cell r="AS665">
            <v>0</v>
          </cell>
          <cell r="AT665">
            <v>0</v>
          </cell>
          <cell r="AU665">
            <v>0</v>
          </cell>
          <cell r="AV665">
            <v>0</v>
          </cell>
          <cell r="AW665">
            <v>0</v>
          </cell>
          <cell r="AX665">
            <v>0</v>
          </cell>
          <cell r="AY665">
            <v>0</v>
          </cell>
          <cell r="AZ665">
            <v>0</v>
          </cell>
          <cell r="BA665">
            <v>0</v>
          </cell>
          <cell r="BB665">
            <v>0</v>
          </cell>
          <cell r="BC665">
            <v>0</v>
          </cell>
          <cell r="BD665">
            <v>0</v>
          </cell>
          <cell r="BE665">
            <v>0</v>
          </cell>
          <cell r="BF665">
            <v>0</v>
          </cell>
          <cell r="BG665">
            <v>0</v>
          </cell>
          <cell r="BH665">
            <v>0</v>
          </cell>
          <cell r="BI665">
            <v>0</v>
          </cell>
          <cell r="BJ665">
            <v>0</v>
          </cell>
          <cell r="BK665">
            <v>0</v>
          </cell>
          <cell r="BL665">
            <v>0</v>
          </cell>
          <cell r="BM665">
            <v>0</v>
          </cell>
          <cell r="BN665">
            <v>0</v>
          </cell>
          <cell r="BO665">
            <v>0</v>
          </cell>
          <cell r="BP665">
            <v>0</v>
          </cell>
          <cell r="BQ665">
            <v>0</v>
          </cell>
          <cell r="BR665">
            <v>0</v>
          </cell>
          <cell r="BS665">
            <v>0</v>
          </cell>
          <cell r="BT665">
            <v>0</v>
          </cell>
          <cell r="BU665">
            <v>50</v>
          </cell>
        </row>
        <row r="666">
          <cell r="F666" t="str">
            <v/>
          </cell>
          <cell r="H666">
            <v>0</v>
          </cell>
          <cell r="I666" t="str">
            <v/>
          </cell>
          <cell r="K666">
            <v>0</v>
          </cell>
          <cell r="L666">
            <v>0</v>
          </cell>
          <cell r="U666" t="str">
            <v>How many men currently serve as regular members of the village Community Development Council?</v>
          </cell>
          <cell r="V666" t="str">
            <v/>
          </cell>
          <cell r="W666" t="str">
            <v>Nothing</v>
          </cell>
          <cell r="X666" t="str">
            <v>Resolve Disputes</v>
          </cell>
          <cell r="Y666" t="str">
            <v>Resolve Tribal Feud</v>
          </cell>
          <cell r="Z666" t="str">
            <v>Protect Village from Attack</v>
          </cell>
          <cell r="AA666" t="str">
            <v>Make Rules for Villagers</v>
          </cell>
          <cell r="AB666" t="str">
            <v>Promote Good Behavior among Villagers</v>
          </cell>
          <cell r="AC666" t="str">
            <v>Promote Health and Hygiene of Villagers</v>
          </cell>
          <cell r="AD666" t="str">
            <v>Promote Religious Virtue of Villagers</v>
          </cell>
          <cell r="AE666" t="str">
            <v>Select Development Projects</v>
          </cell>
          <cell r="AF666" t="str">
            <v>Manage Development Projects</v>
          </cell>
          <cell r="AG666" t="str">
            <v>Other:</v>
          </cell>
          <cell r="AH666">
            <v>0</v>
          </cell>
          <cell r="AI666">
            <v>0</v>
          </cell>
          <cell r="AJ666">
            <v>0</v>
          </cell>
          <cell r="AK666">
            <v>0</v>
          </cell>
          <cell r="AL666">
            <v>0</v>
          </cell>
          <cell r="AM666">
            <v>0</v>
          </cell>
          <cell r="AN666">
            <v>0</v>
          </cell>
          <cell r="AO666">
            <v>0</v>
          </cell>
          <cell r="AP666">
            <v>0</v>
          </cell>
          <cell r="AQ666">
            <v>0</v>
          </cell>
          <cell r="AR666">
            <v>0</v>
          </cell>
          <cell r="AS666">
            <v>0</v>
          </cell>
          <cell r="AT666">
            <v>0</v>
          </cell>
          <cell r="AU666">
            <v>0</v>
          </cell>
          <cell r="AV666">
            <v>0</v>
          </cell>
          <cell r="AW666">
            <v>0</v>
          </cell>
          <cell r="AX666">
            <v>0</v>
          </cell>
          <cell r="AY666">
            <v>0</v>
          </cell>
          <cell r="AZ666">
            <v>0</v>
          </cell>
          <cell r="BA666">
            <v>0</v>
          </cell>
          <cell r="BB666">
            <v>0</v>
          </cell>
          <cell r="BC666">
            <v>0</v>
          </cell>
          <cell r="BD666">
            <v>0</v>
          </cell>
          <cell r="BE666">
            <v>0</v>
          </cell>
          <cell r="BF666">
            <v>0</v>
          </cell>
          <cell r="BG666">
            <v>0</v>
          </cell>
          <cell r="BH666">
            <v>0</v>
          </cell>
          <cell r="BI666">
            <v>0</v>
          </cell>
          <cell r="BJ666">
            <v>0</v>
          </cell>
          <cell r="BK666">
            <v>0</v>
          </cell>
          <cell r="BL666">
            <v>0</v>
          </cell>
          <cell r="BM666">
            <v>0</v>
          </cell>
          <cell r="BN666">
            <v>0</v>
          </cell>
          <cell r="BO666">
            <v>0</v>
          </cell>
          <cell r="BP666">
            <v>0</v>
          </cell>
          <cell r="BQ666">
            <v>0</v>
          </cell>
          <cell r="BR666">
            <v>0</v>
          </cell>
          <cell r="BS666">
            <v>0</v>
          </cell>
          <cell r="BT666">
            <v>0</v>
          </cell>
          <cell r="BU666">
            <v>50</v>
          </cell>
        </row>
        <row r="667">
          <cell r="F667" t="str">
            <v/>
          </cell>
          <cell r="H667">
            <v>0</v>
          </cell>
          <cell r="I667" t="str">
            <v/>
          </cell>
          <cell r="K667">
            <v>0</v>
          </cell>
          <cell r="L667">
            <v>0</v>
          </cell>
          <cell r="U667" t="str">
            <v>How many women currently serve as regular members of the village Community Development Council?</v>
          </cell>
          <cell r="V667" t="str">
            <v/>
          </cell>
          <cell r="W667" t="str">
            <v>Council Does Not Have a Head</v>
          </cell>
          <cell r="X667">
            <v>0</v>
          </cell>
          <cell r="Y667">
            <v>0</v>
          </cell>
          <cell r="Z667">
            <v>0</v>
          </cell>
          <cell r="AA667">
            <v>0</v>
          </cell>
          <cell r="AB667">
            <v>0</v>
          </cell>
          <cell r="AC667">
            <v>0</v>
          </cell>
          <cell r="AD667">
            <v>0</v>
          </cell>
          <cell r="AE667">
            <v>0</v>
          </cell>
          <cell r="AF667">
            <v>0</v>
          </cell>
          <cell r="AG667">
            <v>0</v>
          </cell>
          <cell r="AH667">
            <v>0</v>
          </cell>
          <cell r="AI667">
            <v>0</v>
          </cell>
          <cell r="AJ667">
            <v>0</v>
          </cell>
          <cell r="AK667">
            <v>0</v>
          </cell>
          <cell r="AL667">
            <v>0</v>
          </cell>
          <cell r="AM667">
            <v>0</v>
          </cell>
          <cell r="AN667">
            <v>0</v>
          </cell>
          <cell r="AO667">
            <v>0</v>
          </cell>
          <cell r="AP667">
            <v>0</v>
          </cell>
          <cell r="AQ667">
            <v>0</v>
          </cell>
          <cell r="AR667">
            <v>0</v>
          </cell>
          <cell r="AS667">
            <v>0</v>
          </cell>
          <cell r="AT667">
            <v>0</v>
          </cell>
          <cell r="AU667">
            <v>0</v>
          </cell>
          <cell r="AV667">
            <v>0</v>
          </cell>
          <cell r="AW667">
            <v>0</v>
          </cell>
          <cell r="AX667">
            <v>0</v>
          </cell>
          <cell r="AY667">
            <v>0</v>
          </cell>
          <cell r="AZ667">
            <v>0</v>
          </cell>
          <cell r="BA667">
            <v>0</v>
          </cell>
          <cell r="BB667">
            <v>0</v>
          </cell>
          <cell r="BC667">
            <v>0</v>
          </cell>
          <cell r="BD667">
            <v>0</v>
          </cell>
          <cell r="BE667">
            <v>0</v>
          </cell>
          <cell r="BF667">
            <v>0</v>
          </cell>
          <cell r="BG667">
            <v>0</v>
          </cell>
          <cell r="BH667">
            <v>0</v>
          </cell>
          <cell r="BI667">
            <v>0</v>
          </cell>
          <cell r="BJ667">
            <v>0</v>
          </cell>
          <cell r="BK667">
            <v>0</v>
          </cell>
          <cell r="BL667">
            <v>0</v>
          </cell>
          <cell r="BM667">
            <v>0</v>
          </cell>
          <cell r="BN667">
            <v>0</v>
          </cell>
          <cell r="BO667">
            <v>0</v>
          </cell>
          <cell r="BP667">
            <v>0</v>
          </cell>
          <cell r="BQ667">
            <v>0</v>
          </cell>
          <cell r="BR667">
            <v>0</v>
          </cell>
          <cell r="BS667">
            <v>0</v>
          </cell>
          <cell r="BT667">
            <v>0</v>
          </cell>
          <cell r="BU667">
            <v>50</v>
          </cell>
        </row>
        <row r="668">
          <cell r="F668" t="str">
            <v/>
          </cell>
          <cell r="H668">
            <v>0</v>
          </cell>
          <cell r="I668" t="str">
            <v/>
          </cell>
          <cell r="K668">
            <v>0</v>
          </cell>
          <cell r="L668" t="str">
            <v/>
          </cell>
          <cell r="U668" t="str">
            <v>During the past 12 months, how many times did the Community Development Council meet?</v>
          </cell>
          <cell r="V668" t="str">
            <v/>
          </cell>
          <cell r="W668" t="str">
            <v>This Person Doesn't Have a Title or Position</v>
          </cell>
          <cell r="X668" t="str">
            <v>Malik</v>
          </cell>
          <cell r="Y668" t="str">
            <v>Arbab</v>
          </cell>
          <cell r="Z668" t="str">
            <v>Qariyadar</v>
          </cell>
          <cell r="AA668" t="str">
            <v>Khan</v>
          </cell>
          <cell r="AB668" t="str">
            <v>Beg</v>
          </cell>
          <cell r="AC668" t="str">
            <v>Baay</v>
          </cell>
          <cell r="AD668" t="str">
            <v>Mullah</v>
          </cell>
          <cell r="AE668" t="str">
            <v>Imam</v>
          </cell>
          <cell r="AF668" t="str">
            <v>Mosque Mullah</v>
          </cell>
          <cell r="AG668" t="str">
            <v>Mawlawi</v>
          </cell>
          <cell r="AH668" t="str">
            <v>Religious Scholar</v>
          </cell>
          <cell r="AI668" t="str">
            <v>Whitebeard</v>
          </cell>
          <cell r="AJ668" t="str">
            <v>Tribal Elder</v>
          </cell>
          <cell r="AK668" t="str">
            <v>Local Commander</v>
          </cell>
          <cell r="AL668" t="str">
            <v>Mujahed</v>
          </cell>
          <cell r="AM668" t="str">
            <v>People's Representative</v>
          </cell>
          <cell r="AN668" t="str">
            <v>Other:</v>
          </cell>
          <cell r="AO668">
            <v>0</v>
          </cell>
          <cell r="AP668">
            <v>0</v>
          </cell>
          <cell r="AQ668">
            <v>0</v>
          </cell>
          <cell r="AR668">
            <v>0</v>
          </cell>
          <cell r="AS668">
            <v>0</v>
          </cell>
          <cell r="AT668">
            <v>0</v>
          </cell>
          <cell r="AU668">
            <v>0</v>
          </cell>
          <cell r="AV668">
            <v>0</v>
          </cell>
          <cell r="AW668">
            <v>0</v>
          </cell>
          <cell r="AX668">
            <v>0</v>
          </cell>
          <cell r="AY668">
            <v>0</v>
          </cell>
          <cell r="AZ668">
            <v>0</v>
          </cell>
          <cell r="BA668">
            <v>0</v>
          </cell>
          <cell r="BB668">
            <v>0</v>
          </cell>
          <cell r="BC668">
            <v>0</v>
          </cell>
          <cell r="BD668">
            <v>0</v>
          </cell>
          <cell r="BE668">
            <v>0</v>
          </cell>
          <cell r="BF668">
            <v>0</v>
          </cell>
          <cell r="BG668">
            <v>0</v>
          </cell>
          <cell r="BH668">
            <v>0</v>
          </cell>
          <cell r="BI668">
            <v>0</v>
          </cell>
          <cell r="BJ668">
            <v>0</v>
          </cell>
          <cell r="BK668">
            <v>0</v>
          </cell>
          <cell r="BL668">
            <v>0</v>
          </cell>
          <cell r="BM668">
            <v>0</v>
          </cell>
          <cell r="BN668">
            <v>0</v>
          </cell>
          <cell r="BO668">
            <v>0</v>
          </cell>
          <cell r="BP668">
            <v>0</v>
          </cell>
          <cell r="BQ668">
            <v>0</v>
          </cell>
          <cell r="BR668">
            <v>0</v>
          </cell>
          <cell r="BS668">
            <v>0</v>
          </cell>
          <cell r="BT668">
            <v>0</v>
          </cell>
          <cell r="BU668">
            <v>50</v>
          </cell>
        </row>
        <row r="669">
          <cell r="F669" t="str">
            <v/>
          </cell>
          <cell r="H669">
            <v>0</v>
          </cell>
          <cell r="I669" t="str">
            <v/>
          </cell>
          <cell r="K669">
            <v>0</v>
          </cell>
          <cell r="L669">
            <v>0</v>
          </cell>
          <cell r="U669" t="str">
            <v>During the past 12 months, how many meetings of the Community Development Council have you attended?</v>
          </cell>
          <cell r="V669" t="str">
            <v/>
          </cell>
          <cell r="W669" t="str">
            <v>Position is Inherited From Father or Family</v>
          </cell>
          <cell r="X669" t="str">
            <v>Selected by . . .</v>
          </cell>
          <cell r="Y669" t="str">
            <v>Powerful People in Village</v>
          </cell>
          <cell r="Z669" t="str">
            <v>White Beards</v>
          </cell>
          <cell r="AA669" t="str">
            <v>Village Shura</v>
          </cell>
          <cell r="AB669" t="str">
            <v>District Administrator</v>
          </cell>
          <cell r="AC669" t="str">
            <v>Provincial Governor</v>
          </cell>
          <cell r="AD669" t="str">
            <v>Government Officials</v>
          </cell>
          <cell r="AE669" t="str">
            <v>NGO</v>
          </cell>
          <cell r="AF669" t="str">
            <v>Other Powerful People</v>
          </cell>
          <cell r="AG669" t="str">
            <v>Secret Ballot Election Open to All Villagers</v>
          </cell>
          <cell r="AH669" t="str">
            <v>Secret Ballot Election Open to Village Men</v>
          </cell>
          <cell r="AI669" t="str">
            <v>Secret Ballot Election Open to Village Women</v>
          </cell>
          <cell r="AJ669" t="str">
            <v>Meeting of All Villagers</v>
          </cell>
          <cell r="AK669" t="e">
            <v>#REF!</v>
          </cell>
          <cell r="AL669" t="str">
            <v>Meeting of Village Women</v>
          </cell>
          <cell r="AM669" t="str">
            <v>Meeting of Village Men</v>
          </cell>
          <cell r="AN669">
            <v>0</v>
          </cell>
          <cell r="AO669">
            <v>0</v>
          </cell>
          <cell r="AP669">
            <v>0</v>
          </cell>
          <cell r="AQ669">
            <v>0</v>
          </cell>
          <cell r="AR669">
            <v>0</v>
          </cell>
          <cell r="AS669">
            <v>0</v>
          </cell>
          <cell r="AT669">
            <v>0</v>
          </cell>
          <cell r="AU669">
            <v>0</v>
          </cell>
          <cell r="AV669">
            <v>0</v>
          </cell>
          <cell r="AW669">
            <v>0</v>
          </cell>
          <cell r="AX669">
            <v>0</v>
          </cell>
          <cell r="AY669">
            <v>0</v>
          </cell>
          <cell r="AZ669">
            <v>0</v>
          </cell>
          <cell r="BA669">
            <v>0</v>
          </cell>
          <cell r="BB669">
            <v>0</v>
          </cell>
          <cell r="BC669">
            <v>0</v>
          </cell>
          <cell r="BD669">
            <v>0</v>
          </cell>
          <cell r="BE669">
            <v>0</v>
          </cell>
          <cell r="BF669">
            <v>0</v>
          </cell>
          <cell r="BG669">
            <v>0</v>
          </cell>
          <cell r="BH669">
            <v>0</v>
          </cell>
          <cell r="BI669">
            <v>0</v>
          </cell>
          <cell r="BJ669">
            <v>0</v>
          </cell>
          <cell r="BK669">
            <v>0</v>
          </cell>
          <cell r="BL669">
            <v>0</v>
          </cell>
          <cell r="BM669">
            <v>0</v>
          </cell>
          <cell r="BN669">
            <v>0</v>
          </cell>
          <cell r="BO669">
            <v>0</v>
          </cell>
          <cell r="BP669">
            <v>0</v>
          </cell>
          <cell r="BQ669">
            <v>0</v>
          </cell>
          <cell r="BR669">
            <v>0</v>
          </cell>
          <cell r="BS669">
            <v>0</v>
          </cell>
          <cell r="BT669">
            <v>0</v>
          </cell>
          <cell r="BU669">
            <v>50</v>
          </cell>
        </row>
        <row r="670">
          <cell r="F670" t="str">
            <v/>
          </cell>
          <cell r="H670">
            <v>0</v>
          </cell>
          <cell r="I670" t="str">
            <v/>
          </cell>
          <cell r="K670">
            <v>0</v>
          </cell>
          <cell r="L670">
            <v>0</v>
          </cell>
          <cell r="U670" t="str">
            <v>Do you or any member of your family serve as regular members of the Community Development Council?</v>
          </cell>
          <cell r="V670" t="str">
            <v/>
          </cell>
          <cell r="W670" t="str">
            <v>Men</v>
          </cell>
          <cell r="X670">
            <v>0</v>
          </cell>
          <cell r="Y670">
            <v>0</v>
          </cell>
          <cell r="Z670">
            <v>0</v>
          </cell>
          <cell r="AA670">
            <v>0</v>
          </cell>
          <cell r="AB670">
            <v>0</v>
          </cell>
          <cell r="AC670">
            <v>0</v>
          </cell>
          <cell r="AD670">
            <v>0</v>
          </cell>
          <cell r="AE670">
            <v>0</v>
          </cell>
          <cell r="AF670">
            <v>0</v>
          </cell>
          <cell r="AG670">
            <v>0</v>
          </cell>
          <cell r="AH670">
            <v>0</v>
          </cell>
          <cell r="AI670">
            <v>0</v>
          </cell>
          <cell r="AJ670">
            <v>0</v>
          </cell>
          <cell r="AK670">
            <v>0</v>
          </cell>
          <cell r="AL670">
            <v>0</v>
          </cell>
          <cell r="AM670">
            <v>0</v>
          </cell>
          <cell r="AN670">
            <v>0</v>
          </cell>
          <cell r="AO670">
            <v>0</v>
          </cell>
          <cell r="AP670">
            <v>0</v>
          </cell>
          <cell r="AQ670">
            <v>0</v>
          </cell>
          <cell r="AR670">
            <v>0</v>
          </cell>
          <cell r="AS670">
            <v>0</v>
          </cell>
          <cell r="AT670">
            <v>0</v>
          </cell>
          <cell r="AU670">
            <v>0</v>
          </cell>
          <cell r="AV670">
            <v>0</v>
          </cell>
          <cell r="AW670">
            <v>0</v>
          </cell>
          <cell r="AX670">
            <v>0</v>
          </cell>
          <cell r="AY670">
            <v>0</v>
          </cell>
          <cell r="AZ670">
            <v>0</v>
          </cell>
          <cell r="BA670">
            <v>0</v>
          </cell>
          <cell r="BB670">
            <v>0</v>
          </cell>
          <cell r="BC670">
            <v>0</v>
          </cell>
          <cell r="BD670">
            <v>0</v>
          </cell>
          <cell r="BE670">
            <v>0</v>
          </cell>
          <cell r="BF670">
            <v>0</v>
          </cell>
          <cell r="BG670">
            <v>0</v>
          </cell>
          <cell r="BH670">
            <v>0</v>
          </cell>
          <cell r="BI670">
            <v>0</v>
          </cell>
          <cell r="BJ670">
            <v>0</v>
          </cell>
          <cell r="BK670">
            <v>0</v>
          </cell>
          <cell r="BL670">
            <v>0</v>
          </cell>
          <cell r="BM670">
            <v>0</v>
          </cell>
          <cell r="BN670">
            <v>0</v>
          </cell>
          <cell r="BO670">
            <v>0</v>
          </cell>
          <cell r="BP670">
            <v>0</v>
          </cell>
          <cell r="BQ670">
            <v>0</v>
          </cell>
          <cell r="BR670">
            <v>0</v>
          </cell>
          <cell r="BS670">
            <v>0</v>
          </cell>
          <cell r="BT670">
            <v>0</v>
          </cell>
          <cell r="BU670">
            <v>50</v>
          </cell>
        </row>
        <row r="671">
          <cell r="F671" t="str">
            <v/>
          </cell>
          <cell r="H671">
            <v>0</v>
          </cell>
          <cell r="I671" t="str">
            <v/>
          </cell>
          <cell r="K671">
            <v>0</v>
          </cell>
          <cell r="L671">
            <v>0</v>
          </cell>
          <cell r="U671" t="str">
            <v>During the past 12 months, what was the most important thing done by the Community Development Council?</v>
          </cell>
          <cell r="V671" t="str">
            <v/>
          </cell>
          <cell r="W671" t="str">
            <v>Nothing</v>
          </cell>
          <cell r="X671" t="str">
            <v>Resolve Disputes</v>
          </cell>
          <cell r="Y671" t="str">
            <v>Resolve Tribal Feud</v>
          </cell>
          <cell r="Z671" t="str">
            <v>Negotiate / Liase with Government</v>
          </cell>
          <cell r="AA671" t="str">
            <v>Protect Village from Attack</v>
          </cell>
          <cell r="AB671" t="str">
            <v>Hold Meetings</v>
          </cell>
          <cell r="AC671" t="str">
            <v>Make Rules for Villagers</v>
          </cell>
          <cell r="AD671" t="str">
            <v>Promote Health and Hygiene of Villagers</v>
          </cell>
          <cell r="AE671" t="str">
            <v>Promote Religious Virtue of Villagers</v>
          </cell>
          <cell r="AF671" t="str">
            <v>Build New Mosque or Improve Existing Mosque</v>
          </cell>
          <cell r="AG671" t="str">
            <v>Consult with Villagers about Selection of Development Projects</v>
          </cell>
          <cell r="AH671" t="str">
            <v>Manage Development Projects</v>
          </cell>
          <cell r="AI671" t="str">
            <v>Development Project [SPECIFY]:</v>
          </cell>
          <cell r="AJ671" t="str">
            <v>Training Course [SPECIFY]:</v>
          </cell>
          <cell r="AK671" t="str">
            <v>Other:</v>
          </cell>
          <cell r="AL671">
            <v>0</v>
          </cell>
          <cell r="AM671">
            <v>0</v>
          </cell>
          <cell r="AN671">
            <v>0</v>
          </cell>
          <cell r="AO671">
            <v>0</v>
          </cell>
          <cell r="AP671">
            <v>0</v>
          </cell>
          <cell r="AQ671">
            <v>0</v>
          </cell>
          <cell r="AR671">
            <v>0</v>
          </cell>
          <cell r="AS671">
            <v>0</v>
          </cell>
          <cell r="AT671">
            <v>0</v>
          </cell>
          <cell r="AU671">
            <v>0</v>
          </cell>
          <cell r="AV671">
            <v>0</v>
          </cell>
          <cell r="AW671">
            <v>0</v>
          </cell>
          <cell r="AX671">
            <v>0</v>
          </cell>
          <cell r="AY671">
            <v>0</v>
          </cell>
          <cell r="AZ671">
            <v>0</v>
          </cell>
          <cell r="BA671">
            <v>0</v>
          </cell>
          <cell r="BB671">
            <v>0</v>
          </cell>
          <cell r="BC671">
            <v>0</v>
          </cell>
          <cell r="BD671">
            <v>0</v>
          </cell>
          <cell r="BE671">
            <v>0</v>
          </cell>
          <cell r="BF671">
            <v>0</v>
          </cell>
          <cell r="BG671">
            <v>0</v>
          </cell>
          <cell r="BH671">
            <v>0</v>
          </cell>
          <cell r="BI671">
            <v>0</v>
          </cell>
          <cell r="BJ671">
            <v>0</v>
          </cell>
          <cell r="BK671">
            <v>0</v>
          </cell>
          <cell r="BL671">
            <v>0</v>
          </cell>
          <cell r="BM671">
            <v>0</v>
          </cell>
          <cell r="BN671">
            <v>0</v>
          </cell>
          <cell r="BO671">
            <v>0</v>
          </cell>
          <cell r="BP671">
            <v>0</v>
          </cell>
          <cell r="BQ671">
            <v>0</v>
          </cell>
          <cell r="BR671">
            <v>0</v>
          </cell>
          <cell r="BS671">
            <v>0</v>
          </cell>
          <cell r="BT671">
            <v>0</v>
          </cell>
          <cell r="BU671">
            <v>50</v>
          </cell>
        </row>
        <row r="672">
          <cell r="F672" t="str">
            <v/>
          </cell>
          <cell r="H672">
            <v>0</v>
          </cell>
          <cell r="I672" t="str">
            <v/>
          </cell>
          <cell r="K672">
            <v>0</v>
          </cell>
          <cell r="L672">
            <v>0</v>
          </cell>
          <cell r="U672" t="str">
            <v>As far as you know, how long has the current malik held his position?</v>
          </cell>
          <cell r="V672" t="str">
            <v/>
          </cell>
          <cell r="W672">
            <v>0</v>
          </cell>
          <cell r="X672">
            <v>0</v>
          </cell>
          <cell r="Y672">
            <v>0</v>
          </cell>
          <cell r="Z672">
            <v>0</v>
          </cell>
          <cell r="AA672">
            <v>0</v>
          </cell>
          <cell r="AB672">
            <v>0</v>
          </cell>
          <cell r="AC672">
            <v>0</v>
          </cell>
          <cell r="AD672">
            <v>0</v>
          </cell>
          <cell r="AE672">
            <v>0</v>
          </cell>
          <cell r="AF672">
            <v>0</v>
          </cell>
          <cell r="AG672">
            <v>0</v>
          </cell>
          <cell r="AH672">
            <v>0</v>
          </cell>
          <cell r="AI672">
            <v>0</v>
          </cell>
          <cell r="AJ672">
            <v>0</v>
          </cell>
          <cell r="AK672">
            <v>0</v>
          </cell>
          <cell r="AL672">
            <v>0</v>
          </cell>
          <cell r="AM672">
            <v>0</v>
          </cell>
          <cell r="AN672">
            <v>0</v>
          </cell>
          <cell r="AO672">
            <v>0</v>
          </cell>
          <cell r="AP672">
            <v>0</v>
          </cell>
          <cell r="AQ672">
            <v>0</v>
          </cell>
          <cell r="AR672">
            <v>0</v>
          </cell>
          <cell r="AS672">
            <v>0</v>
          </cell>
          <cell r="AT672">
            <v>0</v>
          </cell>
          <cell r="AU672">
            <v>0</v>
          </cell>
          <cell r="AV672">
            <v>0</v>
          </cell>
          <cell r="AW672">
            <v>0</v>
          </cell>
          <cell r="AX672">
            <v>0</v>
          </cell>
          <cell r="AY672">
            <v>0</v>
          </cell>
          <cell r="AZ672">
            <v>0</v>
          </cell>
          <cell r="BA672">
            <v>0</v>
          </cell>
          <cell r="BB672">
            <v>0</v>
          </cell>
          <cell r="BC672">
            <v>0</v>
          </cell>
          <cell r="BD672">
            <v>0</v>
          </cell>
          <cell r="BE672">
            <v>0</v>
          </cell>
          <cell r="BF672">
            <v>0</v>
          </cell>
          <cell r="BG672">
            <v>0</v>
          </cell>
          <cell r="BH672">
            <v>0</v>
          </cell>
          <cell r="BI672">
            <v>0</v>
          </cell>
          <cell r="BJ672">
            <v>0</v>
          </cell>
          <cell r="BK672">
            <v>0</v>
          </cell>
          <cell r="BL672">
            <v>0</v>
          </cell>
          <cell r="BM672">
            <v>0</v>
          </cell>
          <cell r="BN672">
            <v>0</v>
          </cell>
          <cell r="BO672">
            <v>0</v>
          </cell>
          <cell r="BP672">
            <v>0</v>
          </cell>
          <cell r="BQ672">
            <v>0</v>
          </cell>
          <cell r="BR672">
            <v>0</v>
          </cell>
          <cell r="BS672">
            <v>0</v>
          </cell>
          <cell r="BT672">
            <v>0</v>
          </cell>
          <cell r="BU672">
            <v>50</v>
          </cell>
        </row>
        <row r="673">
          <cell r="F673" t="str">
            <v/>
          </cell>
          <cell r="H673">
            <v>0</v>
          </cell>
          <cell r="I673" t="str">
            <v/>
          </cell>
          <cell r="K673">
            <v>0</v>
          </cell>
          <cell r="L673" t="str">
            <v/>
          </cell>
          <cell r="U673" t="str">
            <v>Is the Malik a regular members of the village council?</v>
          </cell>
          <cell r="V673" t="str">
            <v>[IF VILLAGE HAS COUNCIL]</v>
          </cell>
          <cell r="W673" t="str">
            <v>Years</v>
          </cell>
          <cell r="X673">
            <v>0</v>
          </cell>
          <cell r="Y673">
            <v>0</v>
          </cell>
          <cell r="Z673">
            <v>0</v>
          </cell>
          <cell r="AA673">
            <v>0</v>
          </cell>
          <cell r="AB673">
            <v>0</v>
          </cell>
          <cell r="AC673">
            <v>0</v>
          </cell>
          <cell r="AD673">
            <v>0</v>
          </cell>
          <cell r="AE673">
            <v>0</v>
          </cell>
          <cell r="AF673">
            <v>0</v>
          </cell>
          <cell r="AG673">
            <v>0</v>
          </cell>
          <cell r="AH673">
            <v>0</v>
          </cell>
          <cell r="AI673">
            <v>0</v>
          </cell>
          <cell r="AJ673">
            <v>0</v>
          </cell>
          <cell r="AK673">
            <v>0</v>
          </cell>
          <cell r="AL673">
            <v>0</v>
          </cell>
          <cell r="AM673">
            <v>0</v>
          </cell>
          <cell r="AN673">
            <v>0</v>
          </cell>
          <cell r="AO673">
            <v>0</v>
          </cell>
          <cell r="AP673">
            <v>0</v>
          </cell>
          <cell r="AQ673">
            <v>0</v>
          </cell>
          <cell r="AR673">
            <v>0</v>
          </cell>
          <cell r="AS673">
            <v>0</v>
          </cell>
          <cell r="AT673">
            <v>0</v>
          </cell>
          <cell r="AU673">
            <v>0</v>
          </cell>
          <cell r="AV673">
            <v>0</v>
          </cell>
          <cell r="AW673">
            <v>0</v>
          </cell>
          <cell r="AX673">
            <v>0</v>
          </cell>
          <cell r="AY673">
            <v>0</v>
          </cell>
          <cell r="AZ673">
            <v>0</v>
          </cell>
          <cell r="BA673">
            <v>0</v>
          </cell>
          <cell r="BB673">
            <v>0</v>
          </cell>
          <cell r="BC673">
            <v>0</v>
          </cell>
          <cell r="BD673">
            <v>0</v>
          </cell>
          <cell r="BE673">
            <v>0</v>
          </cell>
          <cell r="BF673">
            <v>0</v>
          </cell>
          <cell r="BG673">
            <v>0</v>
          </cell>
          <cell r="BH673">
            <v>0</v>
          </cell>
          <cell r="BI673">
            <v>0</v>
          </cell>
          <cell r="BJ673">
            <v>0</v>
          </cell>
          <cell r="BK673">
            <v>0</v>
          </cell>
          <cell r="BL673">
            <v>0</v>
          </cell>
          <cell r="BM673">
            <v>0</v>
          </cell>
          <cell r="BN673">
            <v>0</v>
          </cell>
          <cell r="BO673">
            <v>0</v>
          </cell>
          <cell r="BP673">
            <v>0</v>
          </cell>
          <cell r="BQ673">
            <v>0</v>
          </cell>
          <cell r="BR673">
            <v>0</v>
          </cell>
          <cell r="BS673">
            <v>0</v>
          </cell>
          <cell r="BT673">
            <v>0</v>
          </cell>
          <cell r="BU673">
            <v>50</v>
          </cell>
        </row>
        <row r="674">
          <cell r="F674" t="str">
            <v/>
          </cell>
          <cell r="H674">
            <v>0</v>
          </cell>
          <cell r="I674" t="str">
            <v/>
          </cell>
          <cell r="K674">
            <v>0</v>
          </cell>
          <cell r="L674">
            <v>0</v>
          </cell>
          <cell r="U674" t="str">
            <v>Is the Mailk a regular members of the CDC?</v>
          </cell>
          <cell r="V674" t="str">
            <v>[IF VILLAGE HAS CDC]</v>
          </cell>
          <cell r="W674" t="str">
            <v>Nothing</v>
          </cell>
          <cell r="X674" t="str">
            <v>Resolve Disputes</v>
          </cell>
          <cell r="Y674" t="str">
            <v>Protect Village from Attack</v>
          </cell>
          <cell r="Z674" t="str">
            <v>Make Rules for Villagers</v>
          </cell>
          <cell r="AA674" t="str">
            <v>Promote Good Behavior</v>
          </cell>
          <cell r="AB674" t="str">
            <v>Communicate with NGOs</v>
          </cell>
          <cell r="AC674" t="str">
            <v>Negotiate / Liase with District or Provincial Government</v>
          </cell>
          <cell r="AD674" t="e">
            <v>#REF!</v>
          </cell>
          <cell r="AE674" t="e">
            <v>#REF!</v>
          </cell>
          <cell r="AF674" t="e">
            <v>#REF!</v>
          </cell>
          <cell r="AG674" t="e">
            <v>#REF!</v>
          </cell>
          <cell r="AH674" t="str">
            <v>Other:</v>
          </cell>
          <cell r="AI674">
            <v>0</v>
          </cell>
          <cell r="AJ674" t="str">
            <v>Negotiate / Liase with Central Government</v>
          </cell>
          <cell r="AK674" t="str">
            <v>Certify Documents</v>
          </cell>
          <cell r="AL674" t="str">
            <v>Deliver Religious Services</v>
          </cell>
          <cell r="AM674" t="str">
            <v>Manage Development Projects</v>
          </cell>
          <cell r="AN674">
            <v>0</v>
          </cell>
          <cell r="AO674">
            <v>0</v>
          </cell>
          <cell r="AP674">
            <v>0</v>
          </cell>
          <cell r="AQ674">
            <v>0</v>
          </cell>
          <cell r="AR674">
            <v>0</v>
          </cell>
          <cell r="AS674">
            <v>0</v>
          </cell>
          <cell r="AT674">
            <v>0</v>
          </cell>
          <cell r="AU674">
            <v>0</v>
          </cell>
          <cell r="AV674">
            <v>0</v>
          </cell>
          <cell r="AW674">
            <v>0</v>
          </cell>
          <cell r="AX674">
            <v>0</v>
          </cell>
          <cell r="AY674">
            <v>0</v>
          </cell>
          <cell r="AZ674">
            <v>0</v>
          </cell>
          <cell r="BA674">
            <v>0</v>
          </cell>
          <cell r="BB674">
            <v>0</v>
          </cell>
          <cell r="BC674">
            <v>0</v>
          </cell>
          <cell r="BD674">
            <v>0</v>
          </cell>
          <cell r="BE674">
            <v>0</v>
          </cell>
          <cell r="BF674">
            <v>0</v>
          </cell>
          <cell r="BG674">
            <v>0</v>
          </cell>
          <cell r="BH674">
            <v>0</v>
          </cell>
          <cell r="BI674">
            <v>0</v>
          </cell>
          <cell r="BJ674">
            <v>0</v>
          </cell>
          <cell r="BK674">
            <v>0</v>
          </cell>
          <cell r="BL674">
            <v>0</v>
          </cell>
          <cell r="BM674">
            <v>0</v>
          </cell>
          <cell r="BN674">
            <v>0</v>
          </cell>
          <cell r="BO674">
            <v>0</v>
          </cell>
          <cell r="BP674">
            <v>0</v>
          </cell>
          <cell r="BQ674">
            <v>0</v>
          </cell>
          <cell r="BR674">
            <v>0</v>
          </cell>
          <cell r="BS674">
            <v>0</v>
          </cell>
          <cell r="BT674">
            <v>0</v>
          </cell>
          <cell r="BU674">
            <v>50</v>
          </cell>
        </row>
        <row r="675">
          <cell r="F675" t="str">
            <v/>
          </cell>
          <cell r="H675">
            <v>0</v>
          </cell>
          <cell r="I675" t="str">
            <v/>
          </cell>
          <cell r="K675">
            <v>0</v>
          </cell>
          <cell r="L675" t="str">
            <v/>
          </cell>
          <cell r="U675" t="str">
            <v>Arbab</v>
          </cell>
          <cell r="V675" t="str">
            <v/>
          </cell>
          <cell r="W675" t="str">
            <v>Weeks</v>
          </cell>
          <cell r="X675" t="str">
            <v>Months</v>
          </cell>
          <cell r="Y675" t="str">
            <v>Years</v>
          </cell>
          <cell r="Z675">
            <v>0</v>
          </cell>
          <cell r="AA675">
            <v>0</v>
          </cell>
          <cell r="AB675">
            <v>0</v>
          </cell>
          <cell r="AC675">
            <v>0</v>
          </cell>
          <cell r="AD675">
            <v>0</v>
          </cell>
          <cell r="AE675">
            <v>0</v>
          </cell>
          <cell r="AF675">
            <v>0</v>
          </cell>
          <cell r="AG675">
            <v>0</v>
          </cell>
          <cell r="AH675">
            <v>0</v>
          </cell>
          <cell r="AI675">
            <v>0</v>
          </cell>
          <cell r="AJ675">
            <v>0</v>
          </cell>
          <cell r="AK675">
            <v>0</v>
          </cell>
          <cell r="AL675">
            <v>0</v>
          </cell>
          <cell r="AM675">
            <v>0</v>
          </cell>
          <cell r="AN675">
            <v>0</v>
          </cell>
          <cell r="AO675">
            <v>0</v>
          </cell>
          <cell r="AP675">
            <v>0</v>
          </cell>
          <cell r="AQ675">
            <v>0</v>
          </cell>
          <cell r="AR675">
            <v>0</v>
          </cell>
          <cell r="AS675">
            <v>0</v>
          </cell>
          <cell r="AT675">
            <v>0</v>
          </cell>
          <cell r="AU675">
            <v>0</v>
          </cell>
          <cell r="AV675">
            <v>0</v>
          </cell>
          <cell r="AW675">
            <v>0</v>
          </cell>
          <cell r="AX675">
            <v>0</v>
          </cell>
          <cell r="AY675">
            <v>0</v>
          </cell>
          <cell r="AZ675">
            <v>0</v>
          </cell>
          <cell r="BA675">
            <v>0</v>
          </cell>
          <cell r="BB675">
            <v>0</v>
          </cell>
          <cell r="BC675">
            <v>0</v>
          </cell>
          <cell r="BD675">
            <v>0</v>
          </cell>
          <cell r="BE675">
            <v>0</v>
          </cell>
          <cell r="BF675">
            <v>0</v>
          </cell>
          <cell r="BG675">
            <v>0</v>
          </cell>
          <cell r="BH675">
            <v>0</v>
          </cell>
          <cell r="BI675">
            <v>0</v>
          </cell>
          <cell r="BJ675">
            <v>0</v>
          </cell>
          <cell r="BK675">
            <v>0</v>
          </cell>
          <cell r="BL675">
            <v>0</v>
          </cell>
          <cell r="BM675">
            <v>0</v>
          </cell>
          <cell r="BN675">
            <v>0</v>
          </cell>
          <cell r="BO675">
            <v>0</v>
          </cell>
          <cell r="BP675">
            <v>0</v>
          </cell>
          <cell r="BQ675">
            <v>0</v>
          </cell>
          <cell r="BR675">
            <v>0</v>
          </cell>
          <cell r="BS675">
            <v>0</v>
          </cell>
          <cell r="BT675">
            <v>0</v>
          </cell>
          <cell r="BU675">
            <v>50</v>
          </cell>
        </row>
        <row r="676">
          <cell r="F676" t="str">
            <v/>
          </cell>
          <cell r="H676">
            <v>0</v>
          </cell>
          <cell r="I676" t="str">
            <v/>
          </cell>
          <cell r="K676">
            <v>0</v>
          </cell>
          <cell r="L676">
            <v>0</v>
          </cell>
          <cell r="U676" t="str">
            <v>As far as you know, how long has the current malik held his position?</v>
          </cell>
          <cell r="V676" t="str">
            <v/>
          </cell>
          <cell r="W676" t="str">
            <v>Position is Inherited From Father or Family</v>
          </cell>
          <cell r="X676" t="str">
            <v>Selected by . . .</v>
          </cell>
          <cell r="Y676" t="str">
            <v>Malik / Arbab / Qariyadar</v>
          </cell>
          <cell r="Z676" t="str">
            <v>White Beards</v>
          </cell>
          <cell r="AA676" t="str">
            <v>Clergy</v>
          </cell>
          <cell r="AB676" t="str">
            <v>Secret Ballot Election</v>
          </cell>
          <cell r="AC676" t="e">
            <v>#REF!</v>
          </cell>
          <cell r="AD676" t="e">
            <v>#REF!</v>
          </cell>
          <cell r="AE676" t="e">
            <v>#REF!</v>
          </cell>
          <cell r="AF676" t="e">
            <v>#REF!</v>
          </cell>
          <cell r="AG676" t="str">
            <v>Meeting of All Villagers</v>
          </cell>
          <cell r="AH676" t="str">
            <v>District Administrator</v>
          </cell>
          <cell r="AI676" t="str">
            <v>Government</v>
          </cell>
          <cell r="AJ676" t="str">
            <v>Meeting of Village Men</v>
          </cell>
          <cell r="AK676" t="str">
            <v>Other:</v>
          </cell>
          <cell r="AL676">
            <v>0</v>
          </cell>
          <cell r="AM676">
            <v>0</v>
          </cell>
          <cell r="AN676">
            <v>0</v>
          </cell>
          <cell r="AO676">
            <v>0</v>
          </cell>
          <cell r="AP676">
            <v>0</v>
          </cell>
          <cell r="AQ676">
            <v>0</v>
          </cell>
          <cell r="AR676">
            <v>0</v>
          </cell>
          <cell r="AS676">
            <v>0</v>
          </cell>
          <cell r="AT676">
            <v>0</v>
          </cell>
          <cell r="AU676">
            <v>0</v>
          </cell>
          <cell r="AV676">
            <v>0</v>
          </cell>
          <cell r="AW676">
            <v>0</v>
          </cell>
          <cell r="AX676">
            <v>0</v>
          </cell>
          <cell r="AY676">
            <v>0</v>
          </cell>
          <cell r="AZ676">
            <v>0</v>
          </cell>
          <cell r="BA676">
            <v>0</v>
          </cell>
          <cell r="BB676">
            <v>0</v>
          </cell>
          <cell r="BC676">
            <v>0</v>
          </cell>
          <cell r="BD676">
            <v>0</v>
          </cell>
          <cell r="BE676">
            <v>0</v>
          </cell>
          <cell r="BF676">
            <v>0</v>
          </cell>
          <cell r="BG676">
            <v>0</v>
          </cell>
          <cell r="BH676">
            <v>0</v>
          </cell>
          <cell r="BI676">
            <v>0</v>
          </cell>
          <cell r="BJ676">
            <v>0</v>
          </cell>
          <cell r="BK676">
            <v>0</v>
          </cell>
          <cell r="BL676">
            <v>0</v>
          </cell>
          <cell r="BM676">
            <v>0</v>
          </cell>
          <cell r="BN676">
            <v>0</v>
          </cell>
          <cell r="BO676">
            <v>0</v>
          </cell>
          <cell r="BP676">
            <v>0</v>
          </cell>
          <cell r="BQ676">
            <v>0</v>
          </cell>
          <cell r="BR676">
            <v>0</v>
          </cell>
          <cell r="BS676">
            <v>0</v>
          </cell>
          <cell r="BT676">
            <v>0</v>
          </cell>
          <cell r="BU676">
            <v>50</v>
          </cell>
        </row>
        <row r="677">
          <cell r="F677" t="str">
            <v/>
          </cell>
          <cell r="H677">
            <v>0</v>
          </cell>
          <cell r="I677" t="str">
            <v/>
          </cell>
          <cell r="K677">
            <v>0</v>
          </cell>
          <cell r="L677" t="str">
            <v/>
          </cell>
          <cell r="U677" t="str">
            <v>Is the Arbab a regular members of the village council?</v>
          </cell>
          <cell r="V677" t="str">
            <v>[IF VILLAGE HAS COUNCIL]</v>
          </cell>
          <cell r="W677" t="str">
            <v>{Council 1}</v>
          </cell>
          <cell r="X677" t="str">
            <v>No</v>
          </cell>
          <cell r="Y677" t="str">
            <v>Yes</v>
          </cell>
          <cell r="Z677" t="str">
            <v>{Council 2}</v>
          </cell>
          <cell r="AA677" t="str">
            <v>No</v>
          </cell>
          <cell r="AB677" t="str">
            <v>Yes</v>
          </cell>
          <cell r="AC677" t="str">
            <v>{Council 3}</v>
          </cell>
          <cell r="AD677" t="str">
            <v>No</v>
          </cell>
          <cell r="AE677" t="str">
            <v>Yes</v>
          </cell>
          <cell r="AF677">
            <v>0</v>
          </cell>
          <cell r="AG677">
            <v>0</v>
          </cell>
          <cell r="AH677">
            <v>0</v>
          </cell>
          <cell r="AI677">
            <v>0</v>
          </cell>
          <cell r="AJ677">
            <v>0</v>
          </cell>
          <cell r="AK677">
            <v>0</v>
          </cell>
          <cell r="AL677">
            <v>0</v>
          </cell>
          <cell r="AM677">
            <v>0</v>
          </cell>
          <cell r="AN677">
            <v>0</v>
          </cell>
          <cell r="AO677">
            <v>0</v>
          </cell>
          <cell r="AP677">
            <v>0</v>
          </cell>
          <cell r="AQ677">
            <v>0</v>
          </cell>
          <cell r="AR677">
            <v>0</v>
          </cell>
          <cell r="AS677">
            <v>0</v>
          </cell>
          <cell r="AT677">
            <v>0</v>
          </cell>
          <cell r="AU677">
            <v>0</v>
          </cell>
          <cell r="AV677">
            <v>0</v>
          </cell>
          <cell r="AW677">
            <v>0</v>
          </cell>
          <cell r="AX677">
            <v>0</v>
          </cell>
          <cell r="AY677">
            <v>0</v>
          </cell>
          <cell r="AZ677">
            <v>0</v>
          </cell>
          <cell r="BA677">
            <v>0</v>
          </cell>
          <cell r="BB677">
            <v>0</v>
          </cell>
          <cell r="BC677">
            <v>0</v>
          </cell>
          <cell r="BD677">
            <v>0</v>
          </cell>
          <cell r="BE677">
            <v>0</v>
          </cell>
          <cell r="BF677">
            <v>0</v>
          </cell>
          <cell r="BG677">
            <v>0</v>
          </cell>
          <cell r="BH677">
            <v>0</v>
          </cell>
          <cell r="BI677">
            <v>0</v>
          </cell>
          <cell r="BJ677">
            <v>0</v>
          </cell>
          <cell r="BK677">
            <v>0</v>
          </cell>
          <cell r="BL677">
            <v>0</v>
          </cell>
          <cell r="BM677">
            <v>0</v>
          </cell>
          <cell r="BN677">
            <v>0</v>
          </cell>
          <cell r="BO677">
            <v>0</v>
          </cell>
          <cell r="BP677">
            <v>0</v>
          </cell>
          <cell r="BQ677">
            <v>0</v>
          </cell>
          <cell r="BR677">
            <v>0</v>
          </cell>
          <cell r="BS677">
            <v>0</v>
          </cell>
          <cell r="BT677">
            <v>0</v>
          </cell>
          <cell r="BU677">
            <v>50</v>
          </cell>
        </row>
        <row r="678">
          <cell r="F678" t="str">
            <v/>
          </cell>
          <cell r="H678">
            <v>0</v>
          </cell>
          <cell r="I678" t="str">
            <v/>
          </cell>
          <cell r="K678">
            <v>0</v>
          </cell>
          <cell r="L678">
            <v>0</v>
          </cell>
          <cell r="U678" t="str">
            <v>Is the Arbab a regular members of the CDC?</v>
          </cell>
          <cell r="V678" t="str">
            <v>[IF VILLAGE HAS CDC]</v>
          </cell>
          <cell r="W678" t="str">
            <v>{Council 1}</v>
          </cell>
          <cell r="X678" t="str">
            <v>No</v>
          </cell>
          <cell r="Y678" t="str">
            <v>Yes</v>
          </cell>
          <cell r="Z678" t="str">
            <v>{Council 2}</v>
          </cell>
          <cell r="AA678" t="str">
            <v>No</v>
          </cell>
          <cell r="AB678" t="str">
            <v>Yes</v>
          </cell>
          <cell r="AC678" t="str">
            <v>{Council 3}</v>
          </cell>
          <cell r="AD678" t="str">
            <v>No</v>
          </cell>
          <cell r="AE678" t="str">
            <v>Yes</v>
          </cell>
          <cell r="AF678">
            <v>0</v>
          </cell>
          <cell r="AG678">
            <v>0</v>
          </cell>
          <cell r="AH678">
            <v>0</v>
          </cell>
          <cell r="AI678">
            <v>0</v>
          </cell>
          <cell r="AJ678">
            <v>0</v>
          </cell>
          <cell r="AK678">
            <v>0</v>
          </cell>
          <cell r="AL678">
            <v>0</v>
          </cell>
          <cell r="AM678">
            <v>0</v>
          </cell>
          <cell r="AN678">
            <v>0</v>
          </cell>
          <cell r="AO678">
            <v>0</v>
          </cell>
          <cell r="AP678">
            <v>0</v>
          </cell>
          <cell r="AQ678">
            <v>0</v>
          </cell>
          <cell r="AR678">
            <v>0</v>
          </cell>
          <cell r="AS678">
            <v>0</v>
          </cell>
          <cell r="AT678">
            <v>0</v>
          </cell>
          <cell r="AU678">
            <v>0</v>
          </cell>
          <cell r="AV678">
            <v>0</v>
          </cell>
          <cell r="AW678">
            <v>0</v>
          </cell>
          <cell r="AX678">
            <v>0</v>
          </cell>
          <cell r="AY678">
            <v>0</v>
          </cell>
          <cell r="AZ678">
            <v>0</v>
          </cell>
          <cell r="BA678">
            <v>0</v>
          </cell>
          <cell r="BB678">
            <v>0</v>
          </cell>
          <cell r="BC678">
            <v>0</v>
          </cell>
          <cell r="BD678">
            <v>0</v>
          </cell>
          <cell r="BE678">
            <v>0</v>
          </cell>
          <cell r="BF678">
            <v>0</v>
          </cell>
          <cell r="BG678">
            <v>0</v>
          </cell>
          <cell r="BH678">
            <v>0</v>
          </cell>
          <cell r="BI678">
            <v>0</v>
          </cell>
          <cell r="BJ678">
            <v>0</v>
          </cell>
          <cell r="BK678">
            <v>0</v>
          </cell>
          <cell r="BL678">
            <v>0</v>
          </cell>
          <cell r="BM678">
            <v>0</v>
          </cell>
          <cell r="BN678">
            <v>0</v>
          </cell>
          <cell r="BO678">
            <v>0</v>
          </cell>
          <cell r="BP678">
            <v>0</v>
          </cell>
          <cell r="BQ678">
            <v>0</v>
          </cell>
          <cell r="BR678">
            <v>0</v>
          </cell>
          <cell r="BS678">
            <v>0</v>
          </cell>
          <cell r="BT678">
            <v>0</v>
          </cell>
          <cell r="BU678">
            <v>50</v>
          </cell>
        </row>
        <row r="679">
          <cell r="F679" t="str">
            <v/>
          </cell>
          <cell r="H679">
            <v>0</v>
          </cell>
          <cell r="I679" t="str">
            <v/>
          </cell>
          <cell r="K679">
            <v>0</v>
          </cell>
          <cell r="L679" t="str">
            <v/>
          </cell>
          <cell r="U679" t="str">
            <v>Qariyadar</v>
          </cell>
          <cell r="V679" t="str">
            <v/>
          </cell>
          <cell r="W679" t="str">
            <v>{Council 1}</v>
          </cell>
          <cell r="X679" t="str">
            <v>No</v>
          </cell>
          <cell r="Y679" t="str">
            <v>Yes</v>
          </cell>
          <cell r="Z679" t="str">
            <v>{Council 2}</v>
          </cell>
          <cell r="AA679" t="str">
            <v>No</v>
          </cell>
          <cell r="AB679" t="str">
            <v>Yes</v>
          </cell>
          <cell r="AC679" t="str">
            <v>{Council 3}</v>
          </cell>
          <cell r="AD679" t="str">
            <v>No</v>
          </cell>
          <cell r="AE679" t="str">
            <v>Yes</v>
          </cell>
          <cell r="AF679">
            <v>0</v>
          </cell>
          <cell r="AG679">
            <v>0</v>
          </cell>
          <cell r="AH679">
            <v>0</v>
          </cell>
          <cell r="AI679">
            <v>0</v>
          </cell>
          <cell r="AJ679">
            <v>0</v>
          </cell>
          <cell r="AK679">
            <v>0</v>
          </cell>
          <cell r="AL679">
            <v>0</v>
          </cell>
          <cell r="AM679">
            <v>0</v>
          </cell>
          <cell r="AN679">
            <v>0</v>
          </cell>
          <cell r="AO679">
            <v>0</v>
          </cell>
          <cell r="AP679">
            <v>0</v>
          </cell>
          <cell r="AQ679">
            <v>0</v>
          </cell>
          <cell r="AR679">
            <v>0</v>
          </cell>
          <cell r="AS679">
            <v>0</v>
          </cell>
          <cell r="AT679">
            <v>0</v>
          </cell>
          <cell r="AU679">
            <v>0</v>
          </cell>
          <cell r="AV679">
            <v>0</v>
          </cell>
          <cell r="AW679">
            <v>0</v>
          </cell>
          <cell r="AX679">
            <v>0</v>
          </cell>
          <cell r="AY679">
            <v>0</v>
          </cell>
          <cell r="AZ679">
            <v>0</v>
          </cell>
          <cell r="BA679">
            <v>0</v>
          </cell>
          <cell r="BB679">
            <v>0</v>
          </cell>
          <cell r="BC679">
            <v>0</v>
          </cell>
          <cell r="BD679">
            <v>0</v>
          </cell>
          <cell r="BE679">
            <v>0</v>
          </cell>
          <cell r="BF679">
            <v>0</v>
          </cell>
          <cell r="BG679">
            <v>0</v>
          </cell>
          <cell r="BH679">
            <v>0</v>
          </cell>
          <cell r="BI679">
            <v>0</v>
          </cell>
          <cell r="BJ679">
            <v>0</v>
          </cell>
          <cell r="BK679">
            <v>0</v>
          </cell>
          <cell r="BL679">
            <v>0</v>
          </cell>
          <cell r="BM679">
            <v>0</v>
          </cell>
          <cell r="BN679">
            <v>0</v>
          </cell>
          <cell r="BO679">
            <v>0</v>
          </cell>
          <cell r="BP679">
            <v>0</v>
          </cell>
          <cell r="BQ679">
            <v>0</v>
          </cell>
          <cell r="BR679">
            <v>0</v>
          </cell>
          <cell r="BS679">
            <v>0</v>
          </cell>
          <cell r="BT679">
            <v>0</v>
          </cell>
          <cell r="BU679">
            <v>50</v>
          </cell>
        </row>
        <row r="680">
          <cell r="F680" t="str">
            <v/>
          </cell>
          <cell r="H680">
            <v>0</v>
          </cell>
          <cell r="I680" t="str">
            <v/>
          </cell>
          <cell r="K680">
            <v>0</v>
          </cell>
          <cell r="L680">
            <v>0</v>
          </cell>
          <cell r="U680" t="str">
            <v>As far as you know, how long has the current qayridar held his position?</v>
          </cell>
          <cell r="V680" t="str">
            <v/>
          </cell>
          <cell r="W680" t="e">
            <v>#REF!</v>
          </cell>
          <cell r="X680" t="e">
            <v>#REF!</v>
          </cell>
          <cell r="Y680" t="e">
            <v>#REF!</v>
          </cell>
          <cell r="Z680" t="e">
            <v>#REF!</v>
          </cell>
          <cell r="AA680" t="e">
            <v>#REF!</v>
          </cell>
          <cell r="AB680" t="e">
            <v>#REF!</v>
          </cell>
          <cell r="AC680" t="e">
            <v>#REF!</v>
          </cell>
          <cell r="AD680" t="e">
            <v>#REF!</v>
          </cell>
          <cell r="AE680" t="e">
            <v>#REF!</v>
          </cell>
          <cell r="AF680" t="e">
            <v>#REF!</v>
          </cell>
          <cell r="AG680" t="e">
            <v>#REF!</v>
          </cell>
          <cell r="AH680" t="e">
            <v>#REF!</v>
          </cell>
          <cell r="AI680" t="e">
            <v>#REF!</v>
          </cell>
          <cell r="AJ680" t="e">
            <v>#REF!</v>
          </cell>
          <cell r="AK680" t="e">
            <v>#REF!</v>
          </cell>
          <cell r="AL680" t="e">
            <v>#REF!</v>
          </cell>
          <cell r="AM680" t="e">
            <v>#REF!</v>
          </cell>
          <cell r="AN680" t="e">
            <v>#REF!</v>
          </cell>
          <cell r="AO680" t="e">
            <v>#REF!</v>
          </cell>
          <cell r="AP680" t="e">
            <v>#REF!</v>
          </cell>
          <cell r="AQ680" t="e">
            <v>#REF!</v>
          </cell>
          <cell r="AR680" t="e">
            <v>#REF!</v>
          </cell>
          <cell r="AS680" t="e">
            <v>#REF!</v>
          </cell>
          <cell r="AT680" t="e">
            <v>#REF!</v>
          </cell>
          <cell r="AU680" t="e">
            <v>#REF!</v>
          </cell>
          <cell r="AV680" t="e">
            <v>#REF!</v>
          </cell>
          <cell r="AW680" t="e">
            <v>#REF!</v>
          </cell>
          <cell r="AX680" t="e">
            <v>#REF!</v>
          </cell>
          <cell r="AY680" t="e">
            <v>#REF!</v>
          </cell>
          <cell r="AZ680" t="e">
            <v>#REF!</v>
          </cell>
          <cell r="BA680" t="e">
            <v>#REF!</v>
          </cell>
          <cell r="BB680" t="e">
            <v>#REF!</v>
          </cell>
          <cell r="BC680" t="e">
            <v>#REF!</v>
          </cell>
          <cell r="BD680" t="e">
            <v>#REF!</v>
          </cell>
          <cell r="BE680" t="e">
            <v>#REF!</v>
          </cell>
          <cell r="BF680" t="e">
            <v>#REF!</v>
          </cell>
          <cell r="BG680" t="e">
            <v>#REF!</v>
          </cell>
          <cell r="BH680" t="e">
            <v>#REF!</v>
          </cell>
          <cell r="BI680" t="e">
            <v>#REF!</v>
          </cell>
          <cell r="BJ680" t="e">
            <v>#REF!</v>
          </cell>
          <cell r="BK680" t="e">
            <v>#REF!</v>
          </cell>
          <cell r="BL680" t="e">
            <v>#REF!</v>
          </cell>
          <cell r="BM680" t="e">
            <v>#REF!</v>
          </cell>
          <cell r="BN680" t="e">
            <v>#REF!</v>
          </cell>
          <cell r="BO680" t="e">
            <v>#REF!</v>
          </cell>
          <cell r="BP680" t="e">
            <v>#REF!</v>
          </cell>
          <cell r="BQ680" t="e">
            <v>#REF!</v>
          </cell>
          <cell r="BR680" t="e">
            <v>#REF!</v>
          </cell>
          <cell r="BS680" t="e">
            <v>#REF!</v>
          </cell>
          <cell r="BT680" t="e">
            <v>#REF!</v>
          </cell>
          <cell r="BU680">
            <v>50</v>
          </cell>
        </row>
        <row r="681">
          <cell r="F681" t="str">
            <v/>
          </cell>
          <cell r="H681">
            <v>0</v>
          </cell>
          <cell r="I681" t="str">
            <v/>
          </cell>
          <cell r="K681">
            <v>0</v>
          </cell>
          <cell r="L681" t="str">
            <v/>
          </cell>
          <cell r="U681" t="str">
            <v>Is the Qariyadar a regular members of the village council?</v>
          </cell>
          <cell r="V681" t="str">
            <v>[IF VILLAGE HAS COUNCIL]</v>
          </cell>
          <cell r="W681" t="e">
            <v>#REF!</v>
          </cell>
          <cell r="X681" t="e">
            <v>#REF!</v>
          </cell>
          <cell r="Y681" t="e">
            <v>#REF!</v>
          </cell>
          <cell r="Z681" t="e">
            <v>#REF!</v>
          </cell>
          <cell r="AA681" t="e">
            <v>#REF!</v>
          </cell>
          <cell r="AB681" t="e">
            <v>#REF!</v>
          </cell>
          <cell r="AC681" t="e">
            <v>#REF!</v>
          </cell>
          <cell r="AD681" t="e">
            <v>#REF!</v>
          </cell>
          <cell r="AE681" t="e">
            <v>#REF!</v>
          </cell>
          <cell r="AF681" t="e">
            <v>#REF!</v>
          </cell>
          <cell r="AG681" t="e">
            <v>#REF!</v>
          </cell>
          <cell r="AH681" t="e">
            <v>#REF!</v>
          </cell>
          <cell r="AI681" t="e">
            <v>#REF!</v>
          </cell>
          <cell r="AJ681" t="e">
            <v>#REF!</v>
          </cell>
          <cell r="AK681" t="e">
            <v>#REF!</v>
          </cell>
          <cell r="AL681" t="e">
            <v>#REF!</v>
          </cell>
          <cell r="AM681" t="e">
            <v>#REF!</v>
          </cell>
          <cell r="AN681" t="e">
            <v>#REF!</v>
          </cell>
          <cell r="AO681" t="e">
            <v>#REF!</v>
          </cell>
          <cell r="AP681" t="e">
            <v>#REF!</v>
          </cell>
          <cell r="AQ681" t="e">
            <v>#REF!</v>
          </cell>
          <cell r="AR681" t="e">
            <v>#REF!</v>
          </cell>
          <cell r="AS681" t="e">
            <v>#REF!</v>
          </cell>
          <cell r="AT681" t="e">
            <v>#REF!</v>
          </cell>
          <cell r="AU681" t="e">
            <v>#REF!</v>
          </cell>
          <cell r="AV681" t="e">
            <v>#REF!</v>
          </cell>
          <cell r="AW681" t="e">
            <v>#REF!</v>
          </cell>
          <cell r="AX681" t="e">
            <v>#REF!</v>
          </cell>
          <cell r="AY681" t="e">
            <v>#REF!</v>
          </cell>
          <cell r="AZ681" t="e">
            <v>#REF!</v>
          </cell>
          <cell r="BA681" t="e">
            <v>#REF!</v>
          </cell>
          <cell r="BB681" t="e">
            <v>#REF!</v>
          </cell>
          <cell r="BC681" t="e">
            <v>#REF!</v>
          </cell>
          <cell r="BD681" t="e">
            <v>#REF!</v>
          </cell>
          <cell r="BE681" t="e">
            <v>#REF!</v>
          </cell>
          <cell r="BF681" t="e">
            <v>#REF!</v>
          </cell>
          <cell r="BG681" t="e">
            <v>#REF!</v>
          </cell>
          <cell r="BH681" t="e">
            <v>#REF!</v>
          </cell>
          <cell r="BI681" t="e">
            <v>#REF!</v>
          </cell>
          <cell r="BJ681" t="e">
            <v>#REF!</v>
          </cell>
          <cell r="BK681" t="e">
            <v>#REF!</v>
          </cell>
          <cell r="BL681" t="e">
            <v>#REF!</v>
          </cell>
          <cell r="BM681" t="e">
            <v>#REF!</v>
          </cell>
          <cell r="BN681" t="e">
            <v>#REF!</v>
          </cell>
          <cell r="BO681" t="e">
            <v>#REF!</v>
          </cell>
          <cell r="BP681" t="e">
            <v>#REF!</v>
          </cell>
          <cell r="BQ681" t="e">
            <v>#REF!</v>
          </cell>
          <cell r="BR681" t="e">
            <v>#REF!</v>
          </cell>
          <cell r="BS681" t="e">
            <v>#REF!</v>
          </cell>
          <cell r="BT681" t="e">
            <v>#REF!</v>
          </cell>
          <cell r="BU681">
            <v>50</v>
          </cell>
        </row>
        <row r="682">
          <cell r="F682" t="str">
            <v/>
          </cell>
          <cell r="H682">
            <v>0</v>
          </cell>
          <cell r="I682" t="str">
            <v/>
          </cell>
          <cell r="K682">
            <v>0</v>
          </cell>
          <cell r="L682">
            <v>0</v>
          </cell>
          <cell r="U682" t="str">
            <v>Is the Qariyadar a regular members of the CDC?</v>
          </cell>
          <cell r="V682" t="str">
            <v>[IF VILLAGE HAS CDC]</v>
          </cell>
          <cell r="W682" t="e">
            <v>#REF!</v>
          </cell>
          <cell r="X682" t="e">
            <v>#REF!</v>
          </cell>
          <cell r="Y682" t="e">
            <v>#REF!</v>
          </cell>
          <cell r="Z682" t="e">
            <v>#REF!</v>
          </cell>
          <cell r="AA682" t="e">
            <v>#REF!</v>
          </cell>
          <cell r="AB682" t="e">
            <v>#REF!</v>
          </cell>
          <cell r="AC682" t="e">
            <v>#REF!</v>
          </cell>
          <cell r="AD682" t="e">
            <v>#REF!</v>
          </cell>
          <cell r="AE682" t="e">
            <v>#REF!</v>
          </cell>
          <cell r="AF682" t="e">
            <v>#REF!</v>
          </cell>
          <cell r="AG682" t="e">
            <v>#REF!</v>
          </cell>
          <cell r="AH682" t="e">
            <v>#REF!</v>
          </cell>
          <cell r="AI682" t="e">
            <v>#REF!</v>
          </cell>
          <cell r="AJ682" t="e">
            <v>#REF!</v>
          </cell>
          <cell r="AK682" t="e">
            <v>#REF!</v>
          </cell>
          <cell r="AL682" t="e">
            <v>#REF!</v>
          </cell>
          <cell r="AM682" t="e">
            <v>#REF!</v>
          </cell>
          <cell r="AN682" t="e">
            <v>#REF!</v>
          </cell>
          <cell r="AO682" t="e">
            <v>#REF!</v>
          </cell>
          <cell r="AP682" t="e">
            <v>#REF!</v>
          </cell>
          <cell r="AQ682" t="e">
            <v>#REF!</v>
          </cell>
          <cell r="AR682" t="e">
            <v>#REF!</v>
          </cell>
          <cell r="AS682" t="e">
            <v>#REF!</v>
          </cell>
          <cell r="AT682" t="e">
            <v>#REF!</v>
          </cell>
          <cell r="AU682" t="e">
            <v>#REF!</v>
          </cell>
          <cell r="AV682" t="e">
            <v>#REF!</v>
          </cell>
          <cell r="AW682" t="e">
            <v>#REF!</v>
          </cell>
          <cell r="AX682" t="e">
            <v>#REF!</v>
          </cell>
          <cell r="AY682" t="e">
            <v>#REF!</v>
          </cell>
          <cell r="AZ682" t="e">
            <v>#REF!</v>
          </cell>
          <cell r="BA682" t="e">
            <v>#REF!</v>
          </cell>
          <cell r="BB682" t="e">
            <v>#REF!</v>
          </cell>
          <cell r="BC682" t="e">
            <v>#REF!</v>
          </cell>
          <cell r="BD682" t="e">
            <v>#REF!</v>
          </cell>
          <cell r="BE682" t="e">
            <v>#REF!</v>
          </cell>
          <cell r="BF682" t="e">
            <v>#REF!</v>
          </cell>
          <cell r="BG682" t="e">
            <v>#REF!</v>
          </cell>
          <cell r="BH682" t="e">
            <v>#REF!</v>
          </cell>
          <cell r="BI682" t="e">
            <v>#REF!</v>
          </cell>
          <cell r="BJ682" t="e">
            <v>#REF!</v>
          </cell>
          <cell r="BK682" t="e">
            <v>#REF!</v>
          </cell>
          <cell r="BL682" t="e">
            <v>#REF!</v>
          </cell>
          <cell r="BM682" t="e">
            <v>#REF!</v>
          </cell>
          <cell r="BN682" t="e">
            <v>#REF!</v>
          </cell>
          <cell r="BO682" t="e">
            <v>#REF!</v>
          </cell>
          <cell r="BP682" t="e">
            <v>#REF!</v>
          </cell>
          <cell r="BQ682" t="e">
            <v>#REF!</v>
          </cell>
          <cell r="BR682" t="e">
            <v>#REF!</v>
          </cell>
          <cell r="BS682" t="e">
            <v>#REF!</v>
          </cell>
          <cell r="BT682" t="e">
            <v>#REF!</v>
          </cell>
          <cell r="BU682">
            <v>50</v>
          </cell>
        </row>
        <row r="683">
          <cell r="F683" t="str">
            <v/>
          </cell>
          <cell r="H683">
            <v>0</v>
          </cell>
          <cell r="I683" t="str">
            <v/>
          </cell>
          <cell r="K683">
            <v>0</v>
          </cell>
          <cell r="L683" t="str">
            <v/>
          </cell>
          <cell r="U683" t="str">
            <v>Khan</v>
          </cell>
          <cell r="V683" t="str">
            <v/>
          </cell>
          <cell r="W683" t="e">
            <v>#REF!</v>
          </cell>
          <cell r="X683" t="e">
            <v>#REF!</v>
          </cell>
          <cell r="Y683" t="e">
            <v>#REF!</v>
          </cell>
          <cell r="Z683" t="e">
            <v>#REF!</v>
          </cell>
          <cell r="AA683" t="e">
            <v>#REF!</v>
          </cell>
          <cell r="AB683" t="e">
            <v>#REF!</v>
          </cell>
          <cell r="AC683" t="e">
            <v>#REF!</v>
          </cell>
          <cell r="AD683" t="e">
            <v>#REF!</v>
          </cell>
          <cell r="AE683" t="e">
            <v>#REF!</v>
          </cell>
          <cell r="AF683" t="e">
            <v>#REF!</v>
          </cell>
          <cell r="AG683" t="e">
            <v>#REF!</v>
          </cell>
          <cell r="AH683" t="e">
            <v>#REF!</v>
          </cell>
          <cell r="AI683" t="e">
            <v>#REF!</v>
          </cell>
          <cell r="AJ683" t="e">
            <v>#REF!</v>
          </cell>
          <cell r="AK683" t="e">
            <v>#REF!</v>
          </cell>
          <cell r="AL683" t="e">
            <v>#REF!</v>
          </cell>
          <cell r="AM683" t="e">
            <v>#REF!</v>
          </cell>
          <cell r="AN683" t="e">
            <v>#REF!</v>
          </cell>
          <cell r="AO683" t="e">
            <v>#REF!</v>
          </cell>
          <cell r="AP683" t="e">
            <v>#REF!</v>
          </cell>
          <cell r="AQ683" t="e">
            <v>#REF!</v>
          </cell>
          <cell r="AR683" t="e">
            <v>#REF!</v>
          </cell>
          <cell r="AS683" t="e">
            <v>#REF!</v>
          </cell>
          <cell r="AT683" t="e">
            <v>#REF!</v>
          </cell>
          <cell r="AU683" t="e">
            <v>#REF!</v>
          </cell>
          <cell r="AV683" t="e">
            <v>#REF!</v>
          </cell>
          <cell r="AW683" t="e">
            <v>#REF!</v>
          </cell>
          <cell r="AX683" t="e">
            <v>#REF!</v>
          </cell>
          <cell r="AY683" t="e">
            <v>#REF!</v>
          </cell>
          <cell r="AZ683" t="e">
            <v>#REF!</v>
          </cell>
          <cell r="BA683" t="e">
            <v>#REF!</v>
          </cell>
          <cell r="BB683" t="e">
            <v>#REF!</v>
          </cell>
          <cell r="BC683" t="e">
            <v>#REF!</v>
          </cell>
          <cell r="BD683" t="e">
            <v>#REF!</v>
          </cell>
          <cell r="BE683" t="e">
            <v>#REF!</v>
          </cell>
          <cell r="BF683" t="e">
            <v>#REF!</v>
          </cell>
          <cell r="BG683" t="e">
            <v>#REF!</v>
          </cell>
          <cell r="BH683" t="e">
            <v>#REF!</v>
          </cell>
          <cell r="BI683" t="e">
            <v>#REF!</v>
          </cell>
          <cell r="BJ683" t="e">
            <v>#REF!</v>
          </cell>
          <cell r="BK683" t="e">
            <v>#REF!</v>
          </cell>
          <cell r="BL683" t="e">
            <v>#REF!</v>
          </cell>
          <cell r="BM683" t="e">
            <v>#REF!</v>
          </cell>
          <cell r="BN683" t="e">
            <v>#REF!</v>
          </cell>
          <cell r="BO683" t="e">
            <v>#REF!</v>
          </cell>
          <cell r="BP683" t="e">
            <v>#REF!</v>
          </cell>
          <cell r="BQ683" t="e">
            <v>#REF!</v>
          </cell>
          <cell r="BR683" t="e">
            <v>#REF!</v>
          </cell>
          <cell r="BS683" t="e">
            <v>#REF!</v>
          </cell>
          <cell r="BT683" t="e">
            <v>#REF!</v>
          </cell>
          <cell r="BU683">
            <v>50</v>
          </cell>
        </row>
        <row r="684">
          <cell r="F684" t="str">
            <v/>
          </cell>
          <cell r="H684">
            <v>0</v>
          </cell>
          <cell r="I684" t="str">
            <v/>
          </cell>
          <cell r="K684">
            <v>0</v>
          </cell>
          <cell r="L684">
            <v>0</v>
          </cell>
          <cell r="U684" t="str">
            <v>As far as you know, how long has the current khan held his position?</v>
          </cell>
          <cell r="V684" t="str">
            <v/>
          </cell>
          <cell r="W684" t="e">
            <v>#REF!</v>
          </cell>
          <cell r="X684" t="e">
            <v>#REF!</v>
          </cell>
          <cell r="Y684" t="e">
            <v>#REF!</v>
          </cell>
          <cell r="Z684" t="e">
            <v>#REF!</v>
          </cell>
          <cell r="AA684" t="e">
            <v>#REF!</v>
          </cell>
          <cell r="AB684" t="e">
            <v>#REF!</v>
          </cell>
          <cell r="AC684" t="e">
            <v>#REF!</v>
          </cell>
          <cell r="AD684" t="e">
            <v>#REF!</v>
          </cell>
          <cell r="AE684" t="e">
            <v>#REF!</v>
          </cell>
          <cell r="AF684" t="e">
            <v>#REF!</v>
          </cell>
          <cell r="AG684" t="e">
            <v>#REF!</v>
          </cell>
          <cell r="AH684" t="e">
            <v>#REF!</v>
          </cell>
          <cell r="AI684" t="e">
            <v>#REF!</v>
          </cell>
          <cell r="AJ684" t="e">
            <v>#REF!</v>
          </cell>
          <cell r="AK684" t="e">
            <v>#REF!</v>
          </cell>
          <cell r="AL684" t="e">
            <v>#REF!</v>
          </cell>
          <cell r="AM684" t="e">
            <v>#REF!</v>
          </cell>
          <cell r="AN684" t="e">
            <v>#REF!</v>
          </cell>
          <cell r="AO684" t="e">
            <v>#REF!</v>
          </cell>
          <cell r="AP684" t="e">
            <v>#REF!</v>
          </cell>
          <cell r="AQ684" t="e">
            <v>#REF!</v>
          </cell>
          <cell r="AR684" t="e">
            <v>#REF!</v>
          </cell>
          <cell r="AS684" t="e">
            <v>#REF!</v>
          </cell>
          <cell r="AT684" t="e">
            <v>#REF!</v>
          </cell>
          <cell r="AU684" t="e">
            <v>#REF!</v>
          </cell>
          <cell r="AV684" t="e">
            <v>#REF!</v>
          </cell>
          <cell r="AW684" t="e">
            <v>#REF!</v>
          </cell>
          <cell r="AX684" t="e">
            <v>#REF!</v>
          </cell>
          <cell r="AY684" t="e">
            <v>#REF!</v>
          </cell>
          <cell r="AZ684" t="e">
            <v>#REF!</v>
          </cell>
          <cell r="BA684" t="e">
            <v>#REF!</v>
          </cell>
          <cell r="BB684" t="e">
            <v>#REF!</v>
          </cell>
          <cell r="BC684" t="e">
            <v>#REF!</v>
          </cell>
          <cell r="BD684" t="e">
            <v>#REF!</v>
          </cell>
          <cell r="BE684" t="e">
            <v>#REF!</v>
          </cell>
          <cell r="BF684" t="e">
            <v>#REF!</v>
          </cell>
          <cell r="BG684" t="e">
            <v>#REF!</v>
          </cell>
          <cell r="BH684" t="e">
            <v>#REF!</v>
          </cell>
          <cell r="BI684" t="e">
            <v>#REF!</v>
          </cell>
          <cell r="BJ684" t="e">
            <v>#REF!</v>
          </cell>
          <cell r="BK684" t="e">
            <v>#REF!</v>
          </cell>
          <cell r="BL684" t="e">
            <v>#REF!</v>
          </cell>
          <cell r="BM684" t="e">
            <v>#REF!</v>
          </cell>
          <cell r="BN684" t="e">
            <v>#REF!</v>
          </cell>
          <cell r="BO684" t="e">
            <v>#REF!</v>
          </cell>
          <cell r="BP684" t="e">
            <v>#REF!</v>
          </cell>
          <cell r="BQ684" t="e">
            <v>#REF!</v>
          </cell>
          <cell r="BR684" t="e">
            <v>#REF!</v>
          </cell>
          <cell r="BS684" t="e">
            <v>#REF!</v>
          </cell>
          <cell r="BT684" t="e">
            <v>#REF!</v>
          </cell>
          <cell r="BU684">
            <v>50</v>
          </cell>
        </row>
        <row r="685">
          <cell r="F685" t="str">
            <v/>
          </cell>
          <cell r="H685">
            <v>0</v>
          </cell>
          <cell r="I685" t="str">
            <v/>
          </cell>
          <cell r="K685">
            <v>0</v>
          </cell>
          <cell r="L685" t="str">
            <v/>
          </cell>
          <cell r="U685" t="str">
            <v>Is the Khan a regular members of the village council?</v>
          </cell>
          <cell r="V685" t="str">
            <v>[IF VILLAGE HAS COUNCIL]</v>
          </cell>
          <cell r="W685" t="e">
            <v>#REF!</v>
          </cell>
          <cell r="X685" t="e">
            <v>#REF!</v>
          </cell>
          <cell r="Y685" t="e">
            <v>#REF!</v>
          </cell>
          <cell r="Z685" t="e">
            <v>#REF!</v>
          </cell>
          <cell r="AA685" t="e">
            <v>#REF!</v>
          </cell>
          <cell r="AB685" t="e">
            <v>#REF!</v>
          </cell>
          <cell r="AC685" t="e">
            <v>#REF!</v>
          </cell>
          <cell r="AD685" t="e">
            <v>#REF!</v>
          </cell>
          <cell r="AE685" t="e">
            <v>#REF!</v>
          </cell>
          <cell r="AF685" t="e">
            <v>#REF!</v>
          </cell>
          <cell r="AG685" t="e">
            <v>#REF!</v>
          </cell>
          <cell r="AH685" t="e">
            <v>#REF!</v>
          </cell>
          <cell r="AI685" t="e">
            <v>#REF!</v>
          </cell>
          <cell r="AJ685" t="e">
            <v>#REF!</v>
          </cell>
          <cell r="AK685" t="e">
            <v>#REF!</v>
          </cell>
          <cell r="AL685" t="e">
            <v>#REF!</v>
          </cell>
          <cell r="AM685" t="e">
            <v>#REF!</v>
          </cell>
          <cell r="AN685" t="e">
            <v>#REF!</v>
          </cell>
          <cell r="AO685" t="e">
            <v>#REF!</v>
          </cell>
          <cell r="AP685" t="e">
            <v>#REF!</v>
          </cell>
          <cell r="AQ685" t="e">
            <v>#REF!</v>
          </cell>
          <cell r="AR685" t="e">
            <v>#REF!</v>
          </cell>
          <cell r="AS685" t="e">
            <v>#REF!</v>
          </cell>
          <cell r="AT685" t="e">
            <v>#REF!</v>
          </cell>
          <cell r="AU685" t="e">
            <v>#REF!</v>
          </cell>
          <cell r="AV685" t="e">
            <v>#REF!</v>
          </cell>
          <cell r="AW685" t="e">
            <v>#REF!</v>
          </cell>
          <cell r="AX685" t="e">
            <v>#REF!</v>
          </cell>
          <cell r="AY685" t="e">
            <v>#REF!</v>
          </cell>
          <cell r="AZ685" t="e">
            <v>#REF!</v>
          </cell>
          <cell r="BA685" t="e">
            <v>#REF!</v>
          </cell>
          <cell r="BB685" t="e">
            <v>#REF!</v>
          </cell>
          <cell r="BC685" t="e">
            <v>#REF!</v>
          </cell>
          <cell r="BD685" t="e">
            <v>#REF!</v>
          </cell>
          <cell r="BE685" t="e">
            <v>#REF!</v>
          </cell>
          <cell r="BF685" t="e">
            <v>#REF!</v>
          </cell>
          <cell r="BG685" t="e">
            <v>#REF!</v>
          </cell>
          <cell r="BH685" t="e">
            <v>#REF!</v>
          </cell>
          <cell r="BI685" t="e">
            <v>#REF!</v>
          </cell>
          <cell r="BJ685" t="e">
            <v>#REF!</v>
          </cell>
          <cell r="BK685" t="e">
            <v>#REF!</v>
          </cell>
          <cell r="BL685" t="e">
            <v>#REF!</v>
          </cell>
          <cell r="BM685" t="e">
            <v>#REF!</v>
          </cell>
          <cell r="BN685" t="e">
            <v>#REF!</v>
          </cell>
          <cell r="BO685" t="e">
            <v>#REF!</v>
          </cell>
          <cell r="BP685" t="e">
            <v>#REF!</v>
          </cell>
          <cell r="BQ685" t="e">
            <v>#REF!</v>
          </cell>
          <cell r="BR685" t="e">
            <v>#REF!</v>
          </cell>
          <cell r="BS685" t="e">
            <v>#REF!</v>
          </cell>
          <cell r="BT685" t="e">
            <v>#REF!</v>
          </cell>
          <cell r="BU685">
            <v>50</v>
          </cell>
        </row>
        <row r="686">
          <cell r="F686" t="str">
            <v/>
          </cell>
          <cell r="H686">
            <v>0</v>
          </cell>
          <cell r="I686" t="str">
            <v/>
          </cell>
          <cell r="K686">
            <v>0</v>
          </cell>
          <cell r="L686">
            <v>0</v>
          </cell>
          <cell r="U686" t="str">
            <v>Is the Khan a regular members of the CDC?</v>
          </cell>
          <cell r="V686" t="str">
            <v>[IF VILLAGE HAS CDC]</v>
          </cell>
          <cell r="W686" t="e">
            <v>#REF!</v>
          </cell>
          <cell r="X686" t="e">
            <v>#REF!</v>
          </cell>
          <cell r="Y686" t="e">
            <v>#REF!</v>
          </cell>
          <cell r="Z686" t="e">
            <v>#REF!</v>
          </cell>
          <cell r="AA686" t="e">
            <v>#REF!</v>
          </cell>
          <cell r="AB686" t="e">
            <v>#REF!</v>
          </cell>
          <cell r="AC686" t="e">
            <v>#REF!</v>
          </cell>
          <cell r="AD686" t="e">
            <v>#REF!</v>
          </cell>
          <cell r="AE686" t="e">
            <v>#REF!</v>
          </cell>
          <cell r="AF686" t="e">
            <v>#REF!</v>
          </cell>
          <cell r="AG686" t="e">
            <v>#REF!</v>
          </cell>
          <cell r="AH686" t="e">
            <v>#REF!</v>
          </cell>
          <cell r="AI686" t="e">
            <v>#REF!</v>
          </cell>
          <cell r="AJ686" t="e">
            <v>#REF!</v>
          </cell>
          <cell r="AK686" t="e">
            <v>#REF!</v>
          </cell>
          <cell r="AL686" t="e">
            <v>#REF!</v>
          </cell>
          <cell r="AM686" t="e">
            <v>#REF!</v>
          </cell>
          <cell r="AN686" t="e">
            <v>#REF!</v>
          </cell>
          <cell r="AO686" t="e">
            <v>#REF!</v>
          </cell>
          <cell r="AP686" t="e">
            <v>#REF!</v>
          </cell>
          <cell r="AQ686" t="e">
            <v>#REF!</v>
          </cell>
          <cell r="AR686" t="e">
            <v>#REF!</v>
          </cell>
          <cell r="AS686" t="e">
            <v>#REF!</v>
          </cell>
          <cell r="AT686" t="e">
            <v>#REF!</v>
          </cell>
          <cell r="AU686" t="e">
            <v>#REF!</v>
          </cell>
          <cell r="AV686" t="e">
            <v>#REF!</v>
          </cell>
          <cell r="AW686" t="e">
            <v>#REF!</v>
          </cell>
          <cell r="AX686" t="e">
            <v>#REF!</v>
          </cell>
          <cell r="AY686" t="e">
            <v>#REF!</v>
          </cell>
          <cell r="AZ686" t="e">
            <v>#REF!</v>
          </cell>
          <cell r="BA686" t="e">
            <v>#REF!</v>
          </cell>
          <cell r="BB686" t="e">
            <v>#REF!</v>
          </cell>
          <cell r="BC686" t="e">
            <v>#REF!</v>
          </cell>
          <cell r="BD686" t="e">
            <v>#REF!</v>
          </cell>
          <cell r="BE686" t="e">
            <v>#REF!</v>
          </cell>
          <cell r="BF686" t="e">
            <v>#REF!</v>
          </cell>
          <cell r="BG686" t="e">
            <v>#REF!</v>
          </cell>
          <cell r="BH686" t="e">
            <v>#REF!</v>
          </cell>
          <cell r="BI686" t="e">
            <v>#REF!</v>
          </cell>
          <cell r="BJ686" t="e">
            <v>#REF!</v>
          </cell>
          <cell r="BK686" t="e">
            <v>#REF!</v>
          </cell>
          <cell r="BL686" t="e">
            <v>#REF!</v>
          </cell>
          <cell r="BM686" t="e">
            <v>#REF!</v>
          </cell>
          <cell r="BN686" t="e">
            <v>#REF!</v>
          </cell>
          <cell r="BO686" t="e">
            <v>#REF!</v>
          </cell>
          <cell r="BP686" t="e">
            <v>#REF!</v>
          </cell>
          <cell r="BQ686" t="e">
            <v>#REF!</v>
          </cell>
          <cell r="BR686" t="e">
            <v>#REF!</v>
          </cell>
          <cell r="BS686" t="e">
            <v>#REF!</v>
          </cell>
          <cell r="BT686" t="e">
            <v>#REF!</v>
          </cell>
          <cell r="BU686">
            <v>50</v>
          </cell>
        </row>
        <row r="687">
          <cell r="F687" t="str">
            <v/>
          </cell>
          <cell r="H687">
            <v>0</v>
          </cell>
          <cell r="I687" t="str">
            <v/>
          </cell>
          <cell r="K687">
            <v>0</v>
          </cell>
          <cell r="L687" t="str">
            <v/>
          </cell>
          <cell r="U687" t="str">
            <v>Zamindar</v>
          </cell>
          <cell r="V687" t="str">
            <v/>
          </cell>
          <cell r="W687" t="e">
            <v>#REF!</v>
          </cell>
          <cell r="X687" t="e">
            <v>#REF!</v>
          </cell>
          <cell r="Y687" t="e">
            <v>#REF!</v>
          </cell>
          <cell r="Z687" t="e">
            <v>#REF!</v>
          </cell>
          <cell r="AA687" t="e">
            <v>#REF!</v>
          </cell>
          <cell r="AB687" t="e">
            <v>#REF!</v>
          </cell>
          <cell r="AC687" t="e">
            <v>#REF!</v>
          </cell>
          <cell r="AD687" t="e">
            <v>#REF!</v>
          </cell>
          <cell r="AE687" t="e">
            <v>#REF!</v>
          </cell>
          <cell r="AF687" t="e">
            <v>#REF!</v>
          </cell>
          <cell r="AG687" t="e">
            <v>#REF!</v>
          </cell>
          <cell r="AH687" t="e">
            <v>#REF!</v>
          </cell>
          <cell r="AI687" t="e">
            <v>#REF!</v>
          </cell>
          <cell r="AJ687" t="e">
            <v>#REF!</v>
          </cell>
          <cell r="AK687" t="e">
            <v>#REF!</v>
          </cell>
          <cell r="AL687" t="e">
            <v>#REF!</v>
          </cell>
          <cell r="AM687" t="e">
            <v>#REF!</v>
          </cell>
          <cell r="AN687" t="e">
            <v>#REF!</v>
          </cell>
          <cell r="AO687" t="e">
            <v>#REF!</v>
          </cell>
          <cell r="AP687" t="e">
            <v>#REF!</v>
          </cell>
          <cell r="AQ687" t="e">
            <v>#REF!</v>
          </cell>
          <cell r="AR687" t="e">
            <v>#REF!</v>
          </cell>
          <cell r="AS687" t="e">
            <v>#REF!</v>
          </cell>
          <cell r="AT687" t="e">
            <v>#REF!</v>
          </cell>
          <cell r="AU687" t="e">
            <v>#REF!</v>
          </cell>
          <cell r="AV687" t="e">
            <v>#REF!</v>
          </cell>
          <cell r="AW687" t="e">
            <v>#REF!</v>
          </cell>
          <cell r="AX687" t="e">
            <v>#REF!</v>
          </cell>
          <cell r="AY687" t="e">
            <v>#REF!</v>
          </cell>
          <cell r="AZ687" t="e">
            <v>#REF!</v>
          </cell>
          <cell r="BA687" t="e">
            <v>#REF!</v>
          </cell>
          <cell r="BB687" t="e">
            <v>#REF!</v>
          </cell>
          <cell r="BC687" t="e">
            <v>#REF!</v>
          </cell>
          <cell r="BD687" t="e">
            <v>#REF!</v>
          </cell>
          <cell r="BE687" t="e">
            <v>#REF!</v>
          </cell>
          <cell r="BF687" t="e">
            <v>#REF!</v>
          </cell>
          <cell r="BG687" t="e">
            <v>#REF!</v>
          </cell>
          <cell r="BH687" t="e">
            <v>#REF!</v>
          </cell>
          <cell r="BI687" t="e">
            <v>#REF!</v>
          </cell>
          <cell r="BJ687" t="e">
            <v>#REF!</v>
          </cell>
          <cell r="BK687" t="e">
            <v>#REF!</v>
          </cell>
          <cell r="BL687" t="e">
            <v>#REF!</v>
          </cell>
          <cell r="BM687" t="e">
            <v>#REF!</v>
          </cell>
          <cell r="BN687" t="e">
            <v>#REF!</v>
          </cell>
          <cell r="BO687" t="e">
            <v>#REF!</v>
          </cell>
          <cell r="BP687" t="e">
            <v>#REF!</v>
          </cell>
          <cell r="BQ687" t="e">
            <v>#REF!</v>
          </cell>
          <cell r="BR687" t="e">
            <v>#REF!</v>
          </cell>
          <cell r="BS687" t="e">
            <v>#REF!</v>
          </cell>
          <cell r="BT687" t="e">
            <v>#REF!</v>
          </cell>
          <cell r="BU687">
            <v>50</v>
          </cell>
        </row>
        <row r="688">
          <cell r="F688" t="str">
            <v/>
          </cell>
          <cell r="H688">
            <v>0</v>
          </cell>
          <cell r="I688" t="str">
            <v/>
          </cell>
          <cell r="K688">
            <v>0</v>
          </cell>
          <cell r="L688">
            <v>0</v>
          </cell>
          <cell r="U688" t="str">
            <v>As far as you know, how long has the current zamindar held his position?</v>
          </cell>
          <cell r="V688" t="str">
            <v/>
          </cell>
          <cell r="W688" t="e">
            <v>#REF!</v>
          </cell>
          <cell r="X688" t="e">
            <v>#REF!</v>
          </cell>
          <cell r="Y688" t="e">
            <v>#REF!</v>
          </cell>
          <cell r="Z688" t="e">
            <v>#REF!</v>
          </cell>
          <cell r="AA688" t="e">
            <v>#REF!</v>
          </cell>
          <cell r="AB688" t="e">
            <v>#REF!</v>
          </cell>
          <cell r="AC688" t="e">
            <v>#REF!</v>
          </cell>
          <cell r="AD688" t="e">
            <v>#REF!</v>
          </cell>
          <cell r="AE688" t="e">
            <v>#REF!</v>
          </cell>
          <cell r="AF688" t="e">
            <v>#REF!</v>
          </cell>
          <cell r="AG688" t="e">
            <v>#REF!</v>
          </cell>
          <cell r="AH688" t="e">
            <v>#REF!</v>
          </cell>
          <cell r="AI688" t="e">
            <v>#REF!</v>
          </cell>
          <cell r="AJ688" t="e">
            <v>#REF!</v>
          </cell>
          <cell r="AK688" t="e">
            <v>#REF!</v>
          </cell>
          <cell r="AL688" t="e">
            <v>#REF!</v>
          </cell>
          <cell r="AM688" t="e">
            <v>#REF!</v>
          </cell>
          <cell r="AN688" t="e">
            <v>#REF!</v>
          </cell>
          <cell r="AO688" t="e">
            <v>#REF!</v>
          </cell>
          <cell r="AP688" t="e">
            <v>#REF!</v>
          </cell>
          <cell r="AQ688" t="e">
            <v>#REF!</v>
          </cell>
          <cell r="AR688" t="e">
            <v>#REF!</v>
          </cell>
          <cell r="AS688" t="e">
            <v>#REF!</v>
          </cell>
          <cell r="AT688" t="e">
            <v>#REF!</v>
          </cell>
          <cell r="AU688" t="e">
            <v>#REF!</v>
          </cell>
          <cell r="AV688" t="e">
            <v>#REF!</v>
          </cell>
          <cell r="AW688" t="e">
            <v>#REF!</v>
          </cell>
          <cell r="AX688" t="e">
            <v>#REF!</v>
          </cell>
          <cell r="AY688" t="e">
            <v>#REF!</v>
          </cell>
          <cell r="AZ688" t="e">
            <v>#REF!</v>
          </cell>
          <cell r="BA688" t="e">
            <v>#REF!</v>
          </cell>
          <cell r="BB688" t="e">
            <v>#REF!</v>
          </cell>
          <cell r="BC688" t="e">
            <v>#REF!</v>
          </cell>
          <cell r="BD688" t="e">
            <v>#REF!</v>
          </cell>
          <cell r="BE688" t="e">
            <v>#REF!</v>
          </cell>
          <cell r="BF688" t="e">
            <v>#REF!</v>
          </cell>
          <cell r="BG688" t="e">
            <v>#REF!</v>
          </cell>
          <cell r="BH688" t="e">
            <v>#REF!</v>
          </cell>
          <cell r="BI688" t="e">
            <v>#REF!</v>
          </cell>
          <cell r="BJ688" t="e">
            <v>#REF!</v>
          </cell>
          <cell r="BK688" t="e">
            <v>#REF!</v>
          </cell>
          <cell r="BL688" t="e">
            <v>#REF!</v>
          </cell>
          <cell r="BM688" t="e">
            <v>#REF!</v>
          </cell>
          <cell r="BN688" t="e">
            <v>#REF!</v>
          </cell>
          <cell r="BO688" t="e">
            <v>#REF!</v>
          </cell>
          <cell r="BP688" t="e">
            <v>#REF!</v>
          </cell>
          <cell r="BQ688" t="e">
            <v>#REF!</v>
          </cell>
          <cell r="BR688" t="e">
            <v>#REF!</v>
          </cell>
          <cell r="BS688" t="e">
            <v>#REF!</v>
          </cell>
          <cell r="BT688" t="e">
            <v>#REF!</v>
          </cell>
          <cell r="BU688">
            <v>50</v>
          </cell>
        </row>
        <row r="689">
          <cell r="F689" t="str">
            <v/>
          </cell>
          <cell r="H689">
            <v>0</v>
          </cell>
          <cell r="I689" t="str">
            <v/>
          </cell>
          <cell r="K689">
            <v>0</v>
          </cell>
          <cell r="L689" t="str">
            <v/>
          </cell>
          <cell r="U689" t="str">
            <v>Is the Zamindar a regular members of the village council?</v>
          </cell>
          <cell r="V689" t="str">
            <v>[IF VILLAGE HAS COUNCIL]</v>
          </cell>
          <cell r="W689" t="e">
            <v>#REF!</v>
          </cell>
          <cell r="X689" t="e">
            <v>#REF!</v>
          </cell>
          <cell r="Y689" t="e">
            <v>#REF!</v>
          </cell>
          <cell r="Z689" t="e">
            <v>#REF!</v>
          </cell>
          <cell r="AA689" t="e">
            <v>#REF!</v>
          </cell>
          <cell r="AB689" t="e">
            <v>#REF!</v>
          </cell>
          <cell r="AC689" t="e">
            <v>#REF!</v>
          </cell>
          <cell r="AD689" t="e">
            <v>#REF!</v>
          </cell>
          <cell r="AE689" t="e">
            <v>#REF!</v>
          </cell>
          <cell r="AF689" t="e">
            <v>#REF!</v>
          </cell>
          <cell r="AG689" t="e">
            <v>#REF!</v>
          </cell>
          <cell r="AH689" t="e">
            <v>#REF!</v>
          </cell>
          <cell r="AI689" t="e">
            <v>#REF!</v>
          </cell>
          <cell r="AJ689" t="e">
            <v>#REF!</v>
          </cell>
          <cell r="AK689" t="e">
            <v>#REF!</v>
          </cell>
          <cell r="AL689" t="e">
            <v>#REF!</v>
          </cell>
          <cell r="AM689" t="e">
            <v>#REF!</v>
          </cell>
          <cell r="AN689" t="e">
            <v>#REF!</v>
          </cell>
          <cell r="AO689" t="e">
            <v>#REF!</v>
          </cell>
          <cell r="AP689" t="e">
            <v>#REF!</v>
          </cell>
          <cell r="AQ689" t="e">
            <v>#REF!</v>
          </cell>
          <cell r="AR689" t="e">
            <v>#REF!</v>
          </cell>
          <cell r="AS689" t="e">
            <v>#REF!</v>
          </cell>
          <cell r="AT689" t="e">
            <v>#REF!</v>
          </cell>
          <cell r="AU689" t="e">
            <v>#REF!</v>
          </cell>
          <cell r="AV689" t="e">
            <v>#REF!</v>
          </cell>
          <cell r="AW689" t="e">
            <v>#REF!</v>
          </cell>
          <cell r="AX689" t="e">
            <v>#REF!</v>
          </cell>
          <cell r="AY689" t="e">
            <v>#REF!</v>
          </cell>
          <cell r="AZ689" t="e">
            <v>#REF!</v>
          </cell>
          <cell r="BA689" t="e">
            <v>#REF!</v>
          </cell>
          <cell r="BB689" t="e">
            <v>#REF!</v>
          </cell>
          <cell r="BC689" t="e">
            <v>#REF!</v>
          </cell>
          <cell r="BD689" t="e">
            <v>#REF!</v>
          </cell>
          <cell r="BE689" t="e">
            <v>#REF!</v>
          </cell>
          <cell r="BF689" t="e">
            <v>#REF!</v>
          </cell>
          <cell r="BG689" t="e">
            <v>#REF!</v>
          </cell>
          <cell r="BH689" t="e">
            <v>#REF!</v>
          </cell>
          <cell r="BI689" t="e">
            <v>#REF!</v>
          </cell>
          <cell r="BJ689" t="e">
            <v>#REF!</v>
          </cell>
          <cell r="BK689" t="e">
            <v>#REF!</v>
          </cell>
          <cell r="BL689" t="e">
            <v>#REF!</v>
          </cell>
          <cell r="BM689" t="e">
            <v>#REF!</v>
          </cell>
          <cell r="BN689" t="e">
            <v>#REF!</v>
          </cell>
          <cell r="BO689" t="e">
            <v>#REF!</v>
          </cell>
          <cell r="BP689" t="e">
            <v>#REF!</v>
          </cell>
          <cell r="BQ689" t="e">
            <v>#REF!</v>
          </cell>
          <cell r="BR689" t="e">
            <v>#REF!</v>
          </cell>
          <cell r="BS689" t="e">
            <v>#REF!</v>
          </cell>
          <cell r="BT689" t="e">
            <v>#REF!</v>
          </cell>
          <cell r="BU689">
            <v>50</v>
          </cell>
        </row>
        <row r="690">
          <cell r="F690" t="str">
            <v/>
          </cell>
          <cell r="H690">
            <v>0</v>
          </cell>
          <cell r="I690" t="str">
            <v/>
          </cell>
          <cell r="K690">
            <v>0</v>
          </cell>
          <cell r="L690">
            <v>0</v>
          </cell>
          <cell r="U690" t="str">
            <v>Is the Zamindar a regular members of the CDC?</v>
          </cell>
          <cell r="V690" t="str">
            <v>[IF VILLAGE HAS CDC]</v>
          </cell>
          <cell r="W690" t="e">
            <v>#REF!</v>
          </cell>
          <cell r="X690" t="e">
            <v>#REF!</v>
          </cell>
          <cell r="Y690" t="e">
            <v>#REF!</v>
          </cell>
          <cell r="Z690" t="e">
            <v>#REF!</v>
          </cell>
          <cell r="AA690" t="e">
            <v>#REF!</v>
          </cell>
          <cell r="AB690" t="e">
            <v>#REF!</v>
          </cell>
          <cell r="AC690" t="e">
            <v>#REF!</v>
          </cell>
          <cell r="AD690" t="e">
            <v>#REF!</v>
          </cell>
          <cell r="AE690" t="e">
            <v>#REF!</v>
          </cell>
          <cell r="AF690" t="e">
            <v>#REF!</v>
          </cell>
          <cell r="AG690" t="e">
            <v>#REF!</v>
          </cell>
          <cell r="AH690" t="e">
            <v>#REF!</v>
          </cell>
          <cell r="AI690" t="e">
            <v>#REF!</v>
          </cell>
          <cell r="AJ690" t="e">
            <v>#REF!</v>
          </cell>
          <cell r="AK690" t="e">
            <v>#REF!</v>
          </cell>
          <cell r="AL690" t="e">
            <v>#REF!</v>
          </cell>
          <cell r="AM690" t="e">
            <v>#REF!</v>
          </cell>
          <cell r="AN690" t="e">
            <v>#REF!</v>
          </cell>
          <cell r="AO690" t="e">
            <v>#REF!</v>
          </cell>
          <cell r="AP690" t="e">
            <v>#REF!</v>
          </cell>
          <cell r="AQ690" t="e">
            <v>#REF!</v>
          </cell>
          <cell r="AR690" t="e">
            <v>#REF!</v>
          </cell>
          <cell r="AS690" t="e">
            <v>#REF!</v>
          </cell>
          <cell r="AT690" t="e">
            <v>#REF!</v>
          </cell>
          <cell r="AU690" t="e">
            <v>#REF!</v>
          </cell>
          <cell r="AV690" t="e">
            <v>#REF!</v>
          </cell>
          <cell r="AW690" t="e">
            <v>#REF!</v>
          </cell>
          <cell r="AX690" t="e">
            <v>#REF!</v>
          </cell>
          <cell r="AY690" t="e">
            <v>#REF!</v>
          </cell>
          <cell r="AZ690" t="e">
            <v>#REF!</v>
          </cell>
          <cell r="BA690" t="e">
            <v>#REF!</v>
          </cell>
          <cell r="BB690" t="e">
            <v>#REF!</v>
          </cell>
          <cell r="BC690" t="e">
            <v>#REF!</v>
          </cell>
          <cell r="BD690" t="e">
            <v>#REF!</v>
          </cell>
          <cell r="BE690" t="e">
            <v>#REF!</v>
          </cell>
          <cell r="BF690" t="e">
            <v>#REF!</v>
          </cell>
          <cell r="BG690" t="e">
            <v>#REF!</v>
          </cell>
          <cell r="BH690" t="e">
            <v>#REF!</v>
          </cell>
          <cell r="BI690" t="e">
            <v>#REF!</v>
          </cell>
          <cell r="BJ690" t="e">
            <v>#REF!</v>
          </cell>
          <cell r="BK690" t="e">
            <v>#REF!</v>
          </cell>
          <cell r="BL690" t="e">
            <v>#REF!</v>
          </cell>
          <cell r="BM690" t="e">
            <v>#REF!</v>
          </cell>
          <cell r="BN690" t="e">
            <v>#REF!</v>
          </cell>
          <cell r="BO690" t="e">
            <v>#REF!</v>
          </cell>
          <cell r="BP690" t="e">
            <v>#REF!</v>
          </cell>
          <cell r="BQ690" t="e">
            <v>#REF!</v>
          </cell>
          <cell r="BR690" t="e">
            <v>#REF!</v>
          </cell>
          <cell r="BS690" t="e">
            <v>#REF!</v>
          </cell>
          <cell r="BT690" t="e">
            <v>#REF!</v>
          </cell>
          <cell r="BU690">
            <v>50</v>
          </cell>
        </row>
        <row r="691">
          <cell r="F691" t="str">
            <v/>
          </cell>
          <cell r="H691">
            <v>0</v>
          </cell>
          <cell r="I691" t="str">
            <v/>
          </cell>
          <cell r="K691">
            <v>0</v>
          </cell>
          <cell r="L691" t="str">
            <v/>
          </cell>
          <cell r="U691" t="str">
            <v>Qalantar</v>
          </cell>
          <cell r="V691" t="str">
            <v/>
          </cell>
          <cell r="W691" t="e">
            <v>#REF!</v>
          </cell>
          <cell r="X691" t="e">
            <v>#REF!</v>
          </cell>
          <cell r="Y691" t="e">
            <v>#REF!</v>
          </cell>
          <cell r="Z691" t="e">
            <v>#REF!</v>
          </cell>
          <cell r="AA691" t="e">
            <v>#REF!</v>
          </cell>
          <cell r="AB691" t="e">
            <v>#REF!</v>
          </cell>
          <cell r="AC691" t="e">
            <v>#REF!</v>
          </cell>
          <cell r="AD691" t="e">
            <v>#REF!</v>
          </cell>
          <cell r="AE691" t="e">
            <v>#REF!</v>
          </cell>
          <cell r="AF691" t="e">
            <v>#REF!</v>
          </cell>
          <cell r="AG691" t="e">
            <v>#REF!</v>
          </cell>
          <cell r="AH691" t="e">
            <v>#REF!</v>
          </cell>
          <cell r="AI691" t="e">
            <v>#REF!</v>
          </cell>
          <cell r="AJ691" t="e">
            <v>#REF!</v>
          </cell>
          <cell r="AK691" t="e">
            <v>#REF!</v>
          </cell>
          <cell r="AL691" t="e">
            <v>#REF!</v>
          </cell>
          <cell r="AM691" t="e">
            <v>#REF!</v>
          </cell>
          <cell r="AN691" t="e">
            <v>#REF!</v>
          </cell>
          <cell r="AO691" t="e">
            <v>#REF!</v>
          </cell>
          <cell r="AP691" t="e">
            <v>#REF!</v>
          </cell>
          <cell r="AQ691" t="e">
            <v>#REF!</v>
          </cell>
          <cell r="AR691" t="e">
            <v>#REF!</v>
          </cell>
          <cell r="AS691" t="e">
            <v>#REF!</v>
          </cell>
          <cell r="AT691" t="e">
            <v>#REF!</v>
          </cell>
          <cell r="AU691" t="e">
            <v>#REF!</v>
          </cell>
          <cell r="AV691" t="e">
            <v>#REF!</v>
          </cell>
          <cell r="AW691" t="e">
            <v>#REF!</v>
          </cell>
          <cell r="AX691" t="e">
            <v>#REF!</v>
          </cell>
          <cell r="AY691" t="e">
            <v>#REF!</v>
          </cell>
          <cell r="AZ691" t="e">
            <v>#REF!</v>
          </cell>
          <cell r="BA691" t="e">
            <v>#REF!</v>
          </cell>
          <cell r="BB691" t="e">
            <v>#REF!</v>
          </cell>
          <cell r="BC691" t="e">
            <v>#REF!</v>
          </cell>
          <cell r="BD691" t="e">
            <v>#REF!</v>
          </cell>
          <cell r="BE691" t="e">
            <v>#REF!</v>
          </cell>
          <cell r="BF691" t="e">
            <v>#REF!</v>
          </cell>
          <cell r="BG691" t="e">
            <v>#REF!</v>
          </cell>
          <cell r="BH691" t="e">
            <v>#REF!</v>
          </cell>
          <cell r="BI691" t="e">
            <v>#REF!</v>
          </cell>
          <cell r="BJ691" t="e">
            <v>#REF!</v>
          </cell>
          <cell r="BK691" t="e">
            <v>#REF!</v>
          </cell>
          <cell r="BL691" t="e">
            <v>#REF!</v>
          </cell>
          <cell r="BM691" t="e">
            <v>#REF!</v>
          </cell>
          <cell r="BN691" t="e">
            <v>#REF!</v>
          </cell>
          <cell r="BO691" t="e">
            <v>#REF!</v>
          </cell>
          <cell r="BP691" t="e">
            <v>#REF!</v>
          </cell>
          <cell r="BQ691" t="e">
            <v>#REF!</v>
          </cell>
          <cell r="BR691" t="e">
            <v>#REF!</v>
          </cell>
          <cell r="BS691" t="e">
            <v>#REF!</v>
          </cell>
          <cell r="BT691" t="e">
            <v>#REF!</v>
          </cell>
          <cell r="BU691">
            <v>50</v>
          </cell>
        </row>
        <row r="692">
          <cell r="F692" t="str">
            <v/>
          </cell>
          <cell r="H692">
            <v>0</v>
          </cell>
          <cell r="I692" t="str">
            <v/>
          </cell>
          <cell r="K692">
            <v>0</v>
          </cell>
          <cell r="L692">
            <v>0</v>
          </cell>
          <cell r="U692" t="str">
            <v>As far as you know, how long has the current qalantar held his position?</v>
          </cell>
          <cell r="V692" t="str">
            <v/>
          </cell>
          <cell r="W692" t="e">
            <v>#REF!</v>
          </cell>
          <cell r="X692" t="e">
            <v>#REF!</v>
          </cell>
          <cell r="Y692" t="e">
            <v>#REF!</v>
          </cell>
          <cell r="Z692" t="e">
            <v>#REF!</v>
          </cell>
          <cell r="AA692" t="e">
            <v>#REF!</v>
          </cell>
          <cell r="AB692" t="e">
            <v>#REF!</v>
          </cell>
          <cell r="AC692" t="e">
            <v>#REF!</v>
          </cell>
          <cell r="AD692" t="e">
            <v>#REF!</v>
          </cell>
          <cell r="AE692" t="e">
            <v>#REF!</v>
          </cell>
          <cell r="AF692" t="e">
            <v>#REF!</v>
          </cell>
          <cell r="AG692" t="e">
            <v>#REF!</v>
          </cell>
          <cell r="AH692" t="e">
            <v>#REF!</v>
          </cell>
          <cell r="AI692" t="e">
            <v>#REF!</v>
          </cell>
          <cell r="AJ692" t="e">
            <v>#REF!</v>
          </cell>
          <cell r="AK692" t="e">
            <v>#REF!</v>
          </cell>
          <cell r="AL692" t="e">
            <v>#REF!</v>
          </cell>
          <cell r="AM692" t="e">
            <v>#REF!</v>
          </cell>
          <cell r="AN692" t="e">
            <v>#REF!</v>
          </cell>
          <cell r="AO692" t="e">
            <v>#REF!</v>
          </cell>
          <cell r="AP692" t="e">
            <v>#REF!</v>
          </cell>
          <cell r="AQ692" t="e">
            <v>#REF!</v>
          </cell>
          <cell r="AR692" t="e">
            <v>#REF!</v>
          </cell>
          <cell r="AS692" t="e">
            <v>#REF!</v>
          </cell>
          <cell r="AT692" t="e">
            <v>#REF!</v>
          </cell>
          <cell r="AU692" t="e">
            <v>#REF!</v>
          </cell>
          <cell r="AV692" t="e">
            <v>#REF!</v>
          </cell>
          <cell r="AW692" t="e">
            <v>#REF!</v>
          </cell>
          <cell r="AX692" t="e">
            <v>#REF!</v>
          </cell>
          <cell r="AY692" t="e">
            <v>#REF!</v>
          </cell>
          <cell r="AZ692" t="e">
            <v>#REF!</v>
          </cell>
          <cell r="BA692" t="e">
            <v>#REF!</v>
          </cell>
          <cell r="BB692" t="e">
            <v>#REF!</v>
          </cell>
          <cell r="BC692" t="e">
            <v>#REF!</v>
          </cell>
          <cell r="BD692" t="e">
            <v>#REF!</v>
          </cell>
          <cell r="BE692" t="e">
            <v>#REF!</v>
          </cell>
          <cell r="BF692" t="e">
            <v>#REF!</v>
          </cell>
          <cell r="BG692" t="e">
            <v>#REF!</v>
          </cell>
          <cell r="BH692" t="e">
            <v>#REF!</v>
          </cell>
          <cell r="BI692" t="e">
            <v>#REF!</v>
          </cell>
          <cell r="BJ692" t="e">
            <v>#REF!</v>
          </cell>
          <cell r="BK692" t="e">
            <v>#REF!</v>
          </cell>
          <cell r="BL692" t="e">
            <v>#REF!</v>
          </cell>
          <cell r="BM692" t="e">
            <v>#REF!</v>
          </cell>
          <cell r="BN692" t="e">
            <v>#REF!</v>
          </cell>
          <cell r="BO692" t="e">
            <v>#REF!</v>
          </cell>
          <cell r="BP692" t="e">
            <v>#REF!</v>
          </cell>
          <cell r="BQ692" t="e">
            <v>#REF!</v>
          </cell>
          <cell r="BR692" t="e">
            <v>#REF!</v>
          </cell>
          <cell r="BS692" t="e">
            <v>#REF!</v>
          </cell>
          <cell r="BT692" t="e">
            <v>#REF!</v>
          </cell>
          <cell r="BU692">
            <v>50</v>
          </cell>
        </row>
        <row r="693">
          <cell r="F693" t="str">
            <v/>
          </cell>
          <cell r="H693">
            <v>0</v>
          </cell>
          <cell r="I693" t="str">
            <v/>
          </cell>
          <cell r="K693">
            <v>0</v>
          </cell>
          <cell r="L693" t="str">
            <v/>
          </cell>
          <cell r="U693" t="str">
            <v>Is the Qalantar a regular members of the village council?</v>
          </cell>
          <cell r="V693" t="str">
            <v>[IF VILLAGE HAS COUNCIL]</v>
          </cell>
          <cell r="W693" t="e">
            <v>#REF!</v>
          </cell>
          <cell r="X693" t="e">
            <v>#REF!</v>
          </cell>
          <cell r="Y693" t="e">
            <v>#REF!</v>
          </cell>
          <cell r="Z693" t="e">
            <v>#REF!</v>
          </cell>
          <cell r="AA693" t="e">
            <v>#REF!</v>
          </cell>
          <cell r="AB693" t="e">
            <v>#REF!</v>
          </cell>
          <cell r="AC693" t="e">
            <v>#REF!</v>
          </cell>
          <cell r="AD693" t="e">
            <v>#REF!</v>
          </cell>
          <cell r="AE693" t="e">
            <v>#REF!</v>
          </cell>
          <cell r="AF693" t="e">
            <v>#REF!</v>
          </cell>
          <cell r="AG693" t="e">
            <v>#REF!</v>
          </cell>
          <cell r="AH693" t="e">
            <v>#REF!</v>
          </cell>
          <cell r="AI693" t="e">
            <v>#REF!</v>
          </cell>
          <cell r="AJ693" t="e">
            <v>#REF!</v>
          </cell>
          <cell r="AK693" t="e">
            <v>#REF!</v>
          </cell>
          <cell r="AL693" t="e">
            <v>#REF!</v>
          </cell>
          <cell r="AM693" t="e">
            <v>#REF!</v>
          </cell>
          <cell r="AN693" t="e">
            <v>#REF!</v>
          </cell>
          <cell r="AO693" t="e">
            <v>#REF!</v>
          </cell>
          <cell r="AP693" t="e">
            <v>#REF!</v>
          </cell>
          <cell r="AQ693" t="e">
            <v>#REF!</v>
          </cell>
          <cell r="AR693" t="e">
            <v>#REF!</v>
          </cell>
          <cell r="AS693" t="e">
            <v>#REF!</v>
          </cell>
          <cell r="AT693" t="e">
            <v>#REF!</v>
          </cell>
          <cell r="AU693" t="e">
            <v>#REF!</v>
          </cell>
          <cell r="AV693" t="e">
            <v>#REF!</v>
          </cell>
          <cell r="AW693" t="e">
            <v>#REF!</v>
          </cell>
          <cell r="AX693" t="e">
            <v>#REF!</v>
          </cell>
          <cell r="AY693" t="e">
            <v>#REF!</v>
          </cell>
          <cell r="AZ693" t="e">
            <v>#REF!</v>
          </cell>
          <cell r="BA693" t="e">
            <v>#REF!</v>
          </cell>
          <cell r="BB693" t="e">
            <v>#REF!</v>
          </cell>
          <cell r="BC693" t="e">
            <v>#REF!</v>
          </cell>
          <cell r="BD693" t="e">
            <v>#REF!</v>
          </cell>
          <cell r="BE693" t="e">
            <v>#REF!</v>
          </cell>
          <cell r="BF693" t="e">
            <v>#REF!</v>
          </cell>
          <cell r="BG693" t="e">
            <v>#REF!</v>
          </cell>
          <cell r="BH693" t="e">
            <v>#REF!</v>
          </cell>
          <cell r="BI693" t="e">
            <v>#REF!</v>
          </cell>
          <cell r="BJ693" t="e">
            <v>#REF!</v>
          </cell>
          <cell r="BK693" t="e">
            <v>#REF!</v>
          </cell>
          <cell r="BL693" t="e">
            <v>#REF!</v>
          </cell>
          <cell r="BM693" t="e">
            <v>#REF!</v>
          </cell>
          <cell r="BN693" t="e">
            <v>#REF!</v>
          </cell>
          <cell r="BO693" t="e">
            <v>#REF!</v>
          </cell>
          <cell r="BP693" t="e">
            <v>#REF!</v>
          </cell>
          <cell r="BQ693" t="e">
            <v>#REF!</v>
          </cell>
          <cell r="BR693" t="e">
            <v>#REF!</v>
          </cell>
          <cell r="BS693" t="e">
            <v>#REF!</v>
          </cell>
          <cell r="BT693" t="e">
            <v>#REF!</v>
          </cell>
          <cell r="BU693">
            <v>50</v>
          </cell>
        </row>
        <row r="694">
          <cell r="F694" t="str">
            <v/>
          </cell>
          <cell r="H694">
            <v>0</v>
          </cell>
          <cell r="I694" t="str">
            <v/>
          </cell>
          <cell r="K694">
            <v>0</v>
          </cell>
          <cell r="L694">
            <v>0</v>
          </cell>
          <cell r="U694" t="str">
            <v>Is the Qalantar a regular members of the CDC?</v>
          </cell>
          <cell r="V694" t="str">
            <v>[IF VILLAGE HAS CDC]</v>
          </cell>
          <cell r="W694" t="e">
            <v>#REF!</v>
          </cell>
          <cell r="X694" t="e">
            <v>#REF!</v>
          </cell>
          <cell r="Y694" t="e">
            <v>#REF!</v>
          </cell>
          <cell r="Z694" t="e">
            <v>#REF!</v>
          </cell>
          <cell r="AA694" t="e">
            <v>#REF!</v>
          </cell>
          <cell r="AB694" t="e">
            <v>#REF!</v>
          </cell>
          <cell r="AC694" t="e">
            <v>#REF!</v>
          </cell>
          <cell r="AD694" t="e">
            <v>#REF!</v>
          </cell>
          <cell r="AE694" t="e">
            <v>#REF!</v>
          </cell>
          <cell r="AF694" t="e">
            <v>#REF!</v>
          </cell>
          <cell r="AG694" t="e">
            <v>#REF!</v>
          </cell>
          <cell r="AH694" t="e">
            <v>#REF!</v>
          </cell>
          <cell r="AI694" t="e">
            <v>#REF!</v>
          </cell>
          <cell r="AJ694" t="e">
            <v>#REF!</v>
          </cell>
          <cell r="AK694" t="e">
            <v>#REF!</v>
          </cell>
          <cell r="AL694" t="e">
            <v>#REF!</v>
          </cell>
          <cell r="AM694" t="e">
            <v>#REF!</v>
          </cell>
          <cell r="AN694" t="e">
            <v>#REF!</v>
          </cell>
          <cell r="AO694" t="e">
            <v>#REF!</v>
          </cell>
          <cell r="AP694" t="e">
            <v>#REF!</v>
          </cell>
          <cell r="AQ694" t="e">
            <v>#REF!</v>
          </cell>
          <cell r="AR694" t="e">
            <v>#REF!</v>
          </cell>
          <cell r="AS694" t="e">
            <v>#REF!</v>
          </cell>
          <cell r="AT694" t="e">
            <v>#REF!</v>
          </cell>
          <cell r="AU694" t="e">
            <v>#REF!</v>
          </cell>
          <cell r="AV694" t="e">
            <v>#REF!</v>
          </cell>
          <cell r="AW694" t="e">
            <v>#REF!</v>
          </cell>
          <cell r="AX694" t="e">
            <v>#REF!</v>
          </cell>
          <cell r="AY694" t="e">
            <v>#REF!</v>
          </cell>
          <cell r="AZ694" t="e">
            <v>#REF!</v>
          </cell>
          <cell r="BA694" t="e">
            <v>#REF!</v>
          </cell>
          <cell r="BB694" t="e">
            <v>#REF!</v>
          </cell>
          <cell r="BC694" t="e">
            <v>#REF!</v>
          </cell>
          <cell r="BD694" t="e">
            <v>#REF!</v>
          </cell>
          <cell r="BE694" t="e">
            <v>#REF!</v>
          </cell>
          <cell r="BF694" t="e">
            <v>#REF!</v>
          </cell>
          <cell r="BG694" t="e">
            <v>#REF!</v>
          </cell>
          <cell r="BH694" t="e">
            <v>#REF!</v>
          </cell>
          <cell r="BI694" t="e">
            <v>#REF!</v>
          </cell>
          <cell r="BJ694" t="e">
            <v>#REF!</v>
          </cell>
          <cell r="BK694" t="e">
            <v>#REF!</v>
          </cell>
          <cell r="BL694" t="e">
            <v>#REF!</v>
          </cell>
          <cell r="BM694" t="e">
            <v>#REF!</v>
          </cell>
          <cell r="BN694" t="e">
            <v>#REF!</v>
          </cell>
          <cell r="BO694" t="e">
            <v>#REF!</v>
          </cell>
          <cell r="BP694" t="e">
            <v>#REF!</v>
          </cell>
          <cell r="BQ694" t="e">
            <v>#REF!</v>
          </cell>
          <cell r="BR694" t="e">
            <v>#REF!</v>
          </cell>
          <cell r="BS694" t="e">
            <v>#REF!</v>
          </cell>
          <cell r="BT694" t="e">
            <v>#REF!</v>
          </cell>
          <cell r="BU694">
            <v>50</v>
          </cell>
        </row>
        <row r="695">
          <cell r="F695" t="str">
            <v/>
          </cell>
          <cell r="H695">
            <v>0</v>
          </cell>
          <cell r="I695" t="str">
            <v/>
          </cell>
          <cell r="K695">
            <v>0</v>
          </cell>
          <cell r="L695" t="str">
            <v/>
          </cell>
          <cell r="U695" t="str">
            <v>Mullah</v>
          </cell>
          <cell r="V695" t="str">
            <v/>
          </cell>
          <cell r="W695" t="e">
            <v>#REF!</v>
          </cell>
          <cell r="X695" t="e">
            <v>#REF!</v>
          </cell>
          <cell r="Y695" t="e">
            <v>#REF!</v>
          </cell>
          <cell r="Z695" t="e">
            <v>#REF!</v>
          </cell>
          <cell r="AA695" t="e">
            <v>#REF!</v>
          </cell>
          <cell r="AB695" t="e">
            <v>#REF!</v>
          </cell>
          <cell r="AC695" t="e">
            <v>#REF!</v>
          </cell>
          <cell r="AD695" t="e">
            <v>#REF!</v>
          </cell>
          <cell r="AE695" t="e">
            <v>#REF!</v>
          </cell>
          <cell r="AF695" t="e">
            <v>#REF!</v>
          </cell>
          <cell r="AG695" t="e">
            <v>#REF!</v>
          </cell>
          <cell r="AH695" t="e">
            <v>#REF!</v>
          </cell>
          <cell r="AI695" t="e">
            <v>#REF!</v>
          </cell>
          <cell r="AJ695" t="e">
            <v>#REF!</v>
          </cell>
          <cell r="AK695" t="e">
            <v>#REF!</v>
          </cell>
          <cell r="AL695" t="e">
            <v>#REF!</v>
          </cell>
          <cell r="AM695" t="e">
            <v>#REF!</v>
          </cell>
          <cell r="AN695" t="e">
            <v>#REF!</v>
          </cell>
          <cell r="AO695" t="e">
            <v>#REF!</v>
          </cell>
          <cell r="AP695" t="e">
            <v>#REF!</v>
          </cell>
          <cell r="AQ695" t="e">
            <v>#REF!</v>
          </cell>
          <cell r="AR695" t="e">
            <v>#REF!</v>
          </cell>
          <cell r="AS695" t="e">
            <v>#REF!</v>
          </cell>
          <cell r="AT695" t="e">
            <v>#REF!</v>
          </cell>
          <cell r="AU695" t="e">
            <v>#REF!</v>
          </cell>
          <cell r="AV695" t="e">
            <v>#REF!</v>
          </cell>
          <cell r="AW695" t="e">
            <v>#REF!</v>
          </cell>
          <cell r="AX695" t="e">
            <v>#REF!</v>
          </cell>
          <cell r="AY695" t="e">
            <v>#REF!</v>
          </cell>
          <cell r="AZ695" t="e">
            <v>#REF!</v>
          </cell>
          <cell r="BA695" t="e">
            <v>#REF!</v>
          </cell>
          <cell r="BB695" t="e">
            <v>#REF!</v>
          </cell>
          <cell r="BC695" t="e">
            <v>#REF!</v>
          </cell>
          <cell r="BD695" t="e">
            <v>#REF!</v>
          </cell>
          <cell r="BE695" t="e">
            <v>#REF!</v>
          </cell>
          <cell r="BF695" t="e">
            <v>#REF!</v>
          </cell>
          <cell r="BG695" t="e">
            <v>#REF!</v>
          </cell>
          <cell r="BH695" t="e">
            <v>#REF!</v>
          </cell>
          <cell r="BI695" t="e">
            <v>#REF!</v>
          </cell>
          <cell r="BJ695" t="e">
            <v>#REF!</v>
          </cell>
          <cell r="BK695" t="e">
            <v>#REF!</v>
          </cell>
          <cell r="BL695" t="e">
            <v>#REF!</v>
          </cell>
          <cell r="BM695" t="e">
            <v>#REF!</v>
          </cell>
          <cell r="BN695" t="e">
            <v>#REF!</v>
          </cell>
          <cell r="BO695" t="e">
            <v>#REF!</v>
          </cell>
          <cell r="BP695" t="e">
            <v>#REF!</v>
          </cell>
          <cell r="BQ695" t="e">
            <v>#REF!</v>
          </cell>
          <cell r="BR695" t="e">
            <v>#REF!</v>
          </cell>
          <cell r="BS695" t="e">
            <v>#REF!</v>
          </cell>
          <cell r="BT695" t="e">
            <v>#REF!</v>
          </cell>
          <cell r="BU695">
            <v>50</v>
          </cell>
        </row>
        <row r="696">
          <cell r="F696" t="str">
            <v/>
          </cell>
          <cell r="H696">
            <v>0</v>
          </cell>
          <cell r="I696" t="str">
            <v/>
          </cell>
          <cell r="K696">
            <v>0</v>
          </cell>
          <cell r="L696">
            <v>0</v>
          </cell>
          <cell r="U696" t="str">
            <v>As far as you know, how long has the current mullah held his position?</v>
          </cell>
          <cell r="V696" t="str">
            <v/>
          </cell>
          <cell r="W696" t="e">
            <v>#REF!</v>
          </cell>
          <cell r="X696" t="e">
            <v>#REF!</v>
          </cell>
          <cell r="Y696" t="e">
            <v>#REF!</v>
          </cell>
          <cell r="Z696" t="e">
            <v>#REF!</v>
          </cell>
          <cell r="AA696" t="e">
            <v>#REF!</v>
          </cell>
          <cell r="AB696" t="e">
            <v>#REF!</v>
          </cell>
          <cell r="AC696" t="e">
            <v>#REF!</v>
          </cell>
          <cell r="AD696" t="e">
            <v>#REF!</v>
          </cell>
          <cell r="AE696" t="e">
            <v>#REF!</v>
          </cell>
          <cell r="AF696" t="e">
            <v>#REF!</v>
          </cell>
          <cell r="AG696" t="e">
            <v>#REF!</v>
          </cell>
          <cell r="AH696" t="e">
            <v>#REF!</v>
          </cell>
          <cell r="AI696" t="e">
            <v>#REF!</v>
          </cell>
          <cell r="AJ696" t="e">
            <v>#REF!</v>
          </cell>
          <cell r="AK696" t="e">
            <v>#REF!</v>
          </cell>
          <cell r="AL696" t="e">
            <v>#REF!</v>
          </cell>
          <cell r="AM696" t="e">
            <v>#REF!</v>
          </cell>
          <cell r="AN696" t="e">
            <v>#REF!</v>
          </cell>
          <cell r="AO696" t="e">
            <v>#REF!</v>
          </cell>
          <cell r="AP696" t="e">
            <v>#REF!</v>
          </cell>
          <cell r="AQ696" t="e">
            <v>#REF!</v>
          </cell>
          <cell r="AR696" t="e">
            <v>#REF!</v>
          </cell>
          <cell r="AS696" t="e">
            <v>#REF!</v>
          </cell>
          <cell r="AT696" t="e">
            <v>#REF!</v>
          </cell>
          <cell r="AU696" t="e">
            <v>#REF!</v>
          </cell>
          <cell r="AV696" t="e">
            <v>#REF!</v>
          </cell>
          <cell r="AW696" t="e">
            <v>#REF!</v>
          </cell>
          <cell r="AX696" t="e">
            <v>#REF!</v>
          </cell>
          <cell r="AY696" t="e">
            <v>#REF!</v>
          </cell>
          <cell r="AZ696" t="e">
            <v>#REF!</v>
          </cell>
          <cell r="BA696" t="e">
            <v>#REF!</v>
          </cell>
          <cell r="BB696" t="e">
            <v>#REF!</v>
          </cell>
          <cell r="BC696" t="e">
            <v>#REF!</v>
          </cell>
          <cell r="BD696" t="e">
            <v>#REF!</v>
          </cell>
          <cell r="BE696" t="e">
            <v>#REF!</v>
          </cell>
          <cell r="BF696" t="e">
            <v>#REF!</v>
          </cell>
          <cell r="BG696" t="e">
            <v>#REF!</v>
          </cell>
          <cell r="BH696" t="e">
            <v>#REF!</v>
          </cell>
          <cell r="BI696" t="e">
            <v>#REF!</v>
          </cell>
          <cell r="BJ696" t="e">
            <v>#REF!</v>
          </cell>
          <cell r="BK696" t="e">
            <v>#REF!</v>
          </cell>
          <cell r="BL696" t="e">
            <v>#REF!</v>
          </cell>
          <cell r="BM696" t="e">
            <v>#REF!</v>
          </cell>
          <cell r="BN696" t="e">
            <v>#REF!</v>
          </cell>
          <cell r="BO696" t="e">
            <v>#REF!</v>
          </cell>
          <cell r="BP696" t="e">
            <v>#REF!</v>
          </cell>
          <cell r="BQ696" t="e">
            <v>#REF!</v>
          </cell>
          <cell r="BR696" t="e">
            <v>#REF!</v>
          </cell>
          <cell r="BS696" t="e">
            <v>#REF!</v>
          </cell>
          <cell r="BT696" t="e">
            <v>#REF!</v>
          </cell>
          <cell r="BU696">
            <v>50</v>
          </cell>
        </row>
        <row r="697">
          <cell r="F697" t="str">
            <v/>
          </cell>
          <cell r="H697">
            <v>0</v>
          </cell>
          <cell r="I697" t="str">
            <v/>
          </cell>
          <cell r="K697">
            <v>0</v>
          </cell>
          <cell r="L697" t="str">
            <v/>
          </cell>
          <cell r="U697" t="str">
            <v>Is the Mullah a regular members of the village council?</v>
          </cell>
          <cell r="V697" t="str">
            <v>[IF VILLAGE HAS COUNCIL]</v>
          </cell>
          <cell r="W697" t="e">
            <v>#REF!</v>
          </cell>
          <cell r="X697" t="e">
            <v>#REF!</v>
          </cell>
          <cell r="Y697" t="e">
            <v>#REF!</v>
          </cell>
          <cell r="Z697" t="e">
            <v>#REF!</v>
          </cell>
          <cell r="AA697" t="e">
            <v>#REF!</v>
          </cell>
          <cell r="AB697" t="e">
            <v>#REF!</v>
          </cell>
          <cell r="AC697" t="e">
            <v>#REF!</v>
          </cell>
          <cell r="AD697" t="e">
            <v>#REF!</v>
          </cell>
          <cell r="AE697" t="e">
            <v>#REF!</v>
          </cell>
          <cell r="AF697" t="e">
            <v>#REF!</v>
          </cell>
          <cell r="AG697" t="e">
            <v>#REF!</v>
          </cell>
          <cell r="AH697" t="e">
            <v>#REF!</v>
          </cell>
          <cell r="AI697" t="e">
            <v>#REF!</v>
          </cell>
          <cell r="AJ697" t="e">
            <v>#REF!</v>
          </cell>
          <cell r="AK697" t="e">
            <v>#REF!</v>
          </cell>
          <cell r="AL697" t="e">
            <v>#REF!</v>
          </cell>
          <cell r="AM697" t="e">
            <v>#REF!</v>
          </cell>
          <cell r="AN697" t="e">
            <v>#REF!</v>
          </cell>
          <cell r="AO697" t="e">
            <v>#REF!</v>
          </cell>
          <cell r="AP697" t="e">
            <v>#REF!</v>
          </cell>
          <cell r="AQ697" t="e">
            <v>#REF!</v>
          </cell>
          <cell r="AR697" t="e">
            <v>#REF!</v>
          </cell>
          <cell r="AS697" t="e">
            <v>#REF!</v>
          </cell>
          <cell r="AT697" t="e">
            <v>#REF!</v>
          </cell>
          <cell r="AU697" t="e">
            <v>#REF!</v>
          </cell>
          <cell r="AV697" t="e">
            <v>#REF!</v>
          </cell>
          <cell r="AW697" t="e">
            <v>#REF!</v>
          </cell>
          <cell r="AX697" t="e">
            <v>#REF!</v>
          </cell>
          <cell r="AY697" t="e">
            <v>#REF!</v>
          </cell>
          <cell r="AZ697" t="e">
            <v>#REF!</v>
          </cell>
          <cell r="BA697" t="e">
            <v>#REF!</v>
          </cell>
          <cell r="BB697" t="e">
            <v>#REF!</v>
          </cell>
          <cell r="BC697" t="e">
            <v>#REF!</v>
          </cell>
          <cell r="BD697" t="e">
            <v>#REF!</v>
          </cell>
          <cell r="BE697" t="e">
            <v>#REF!</v>
          </cell>
          <cell r="BF697" t="e">
            <v>#REF!</v>
          </cell>
          <cell r="BG697" t="e">
            <v>#REF!</v>
          </cell>
          <cell r="BH697" t="e">
            <v>#REF!</v>
          </cell>
          <cell r="BI697" t="e">
            <v>#REF!</v>
          </cell>
          <cell r="BJ697" t="e">
            <v>#REF!</v>
          </cell>
          <cell r="BK697" t="e">
            <v>#REF!</v>
          </cell>
          <cell r="BL697" t="e">
            <v>#REF!</v>
          </cell>
          <cell r="BM697" t="e">
            <v>#REF!</v>
          </cell>
          <cell r="BN697" t="e">
            <v>#REF!</v>
          </cell>
          <cell r="BO697" t="e">
            <v>#REF!</v>
          </cell>
          <cell r="BP697" t="e">
            <v>#REF!</v>
          </cell>
          <cell r="BQ697" t="e">
            <v>#REF!</v>
          </cell>
          <cell r="BR697" t="e">
            <v>#REF!</v>
          </cell>
          <cell r="BS697" t="e">
            <v>#REF!</v>
          </cell>
          <cell r="BT697" t="e">
            <v>#REF!</v>
          </cell>
          <cell r="BU697">
            <v>50</v>
          </cell>
        </row>
        <row r="698">
          <cell r="F698" t="str">
            <v/>
          </cell>
          <cell r="H698">
            <v>0</v>
          </cell>
          <cell r="I698" t="str">
            <v/>
          </cell>
          <cell r="K698">
            <v>0</v>
          </cell>
          <cell r="L698">
            <v>0</v>
          </cell>
          <cell r="U698" t="str">
            <v>Is the Mullah a regular members of the CDC?</v>
          </cell>
          <cell r="V698" t="str">
            <v>[IF VILLAGE HAS CDC]</v>
          </cell>
          <cell r="W698" t="e">
            <v>#REF!</v>
          </cell>
          <cell r="X698" t="e">
            <v>#REF!</v>
          </cell>
          <cell r="Y698" t="e">
            <v>#REF!</v>
          </cell>
          <cell r="Z698" t="e">
            <v>#REF!</v>
          </cell>
          <cell r="AA698" t="e">
            <v>#REF!</v>
          </cell>
          <cell r="AB698" t="e">
            <v>#REF!</v>
          </cell>
          <cell r="AC698" t="e">
            <v>#REF!</v>
          </cell>
          <cell r="AD698" t="e">
            <v>#REF!</v>
          </cell>
          <cell r="AE698" t="e">
            <v>#REF!</v>
          </cell>
          <cell r="AF698" t="e">
            <v>#REF!</v>
          </cell>
          <cell r="AG698" t="e">
            <v>#REF!</v>
          </cell>
          <cell r="AH698" t="e">
            <v>#REF!</v>
          </cell>
          <cell r="AI698" t="e">
            <v>#REF!</v>
          </cell>
          <cell r="AJ698" t="e">
            <v>#REF!</v>
          </cell>
          <cell r="AK698" t="e">
            <v>#REF!</v>
          </cell>
          <cell r="AL698" t="e">
            <v>#REF!</v>
          </cell>
          <cell r="AM698" t="e">
            <v>#REF!</v>
          </cell>
          <cell r="AN698" t="e">
            <v>#REF!</v>
          </cell>
          <cell r="AO698" t="e">
            <v>#REF!</v>
          </cell>
          <cell r="AP698" t="e">
            <v>#REF!</v>
          </cell>
          <cell r="AQ698" t="e">
            <v>#REF!</v>
          </cell>
          <cell r="AR698" t="e">
            <v>#REF!</v>
          </cell>
          <cell r="AS698" t="e">
            <v>#REF!</v>
          </cell>
          <cell r="AT698" t="e">
            <v>#REF!</v>
          </cell>
          <cell r="AU698" t="e">
            <v>#REF!</v>
          </cell>
          <cell r="AV698" t="e">
            <v>#REF!</v>
          </cell>
          <cell r="AW698" t="e">
            <v>#REF!</v>
          </cell>
          <cell r="AX698" t="e">
            <v>#REF!</v>
          </cell>
          <cell r="AY698" t="e">
            <v>#REF!</v>
          </cell>
          <cell r="AZ698" t="e">
            <v>#REF!</v>
          </cell>
          <cell r="BA698" t="e">
            <v>#REF!</v>
          </cell>
          <cell r="BB698" t="e">
            <v>#REF!</v>
          </cell>
          <cell r="BC698" t="e">
            <v>#REF!</v>
          </cell>
          <cell r="BD698" t="e">
            <v>#REF!</v>
          </cell>
          <cell r="BE698" t="e">
            <v>#REF!</v>
          </cell>
          <cell r="BF698" t="e">
            <v>#REF!</v>
          </cell>
          <cell r="BG698" t="e">
            <v>#REF!</v>
          </cell>
          <cell r="BH698" t="e">
            <v>#REF!</v>
          </cell>
          <cell r="BI698" t="e">
            <v>#REF!</v>
          </cell>
          <cell r="BJ698" t="e">
            <v>#REF!</v>
          </cell>
          <cell r="BK698" t="e">
            <v>#REF!</v>
          </cell>
          <cell r="BL698" t="e">
            <v>#REF!</v>
          </cell>
          <cell r="BM698" t="e">
            <v>#REF!</v>
          </cell>
          <cell r="BN698" t="e">
            <v>#REF!</v>
          </cell>
          <cell r="BO698" t="e">
            <v>#REF!</v>
          </cell>
          <cell r="BP698" t="e">
            <v>#REF!</v>
          </cell>
          <cell r="BQ698" t="e">
            <v>#REF!</v>
          </cell>
          <cell r="BR698" t="e">
            <v>#REF!</v>
          </cell>
          <cell r="BS698" t="e">
            <v>#REF!</v>
          </cell>
          <cell r="BT698" t="e">
            <v>#REF!</v>
          </cell>
          <cell r="BU698">
            <v>50</v>
          </cell>
        </row>
        <row r="699">
          <cell r="F699" t="str">
            <v/>
          </cell>
          <cell r="H699">
            <v>0</v>
          </cell>
          <cell r="I699" t="str">
            <v/>
          </cell>
          <cell r="K699">
            <v>0</v>
          </cell>
          <cell r="L699" t="str">
            <v/>
          </cell>
          <cell r="U699" t="str">
            <v>Mawlawi</v>
          </cell>
          <cell r="V699" t="str">
            <v/>
          </cell>
          <cell r="W699" t="e">
            <v>#REF!</v>
          </cell>
          <cell r="X699" t="e">
            <v>#REF!</v>
          </cell>
          <cell r="Y699" t="e">
            <v>#REF!</v>
          </cell>
          <cell r="Z699" t="e">
            <v>#REF!</v>
          </cell>
          <cell r="AA699" t="e">
            <v>#REF!</v>
          </cell>
          <cell r="AB699" t="e">
            <v>#REF!</v>
          </cell>
          <cell r="AC699" t="e">
            <v>#REF!</v>
          </cell>
          <cell r="AD699" t="e">
            <v>#REF!</v>
          </cell>
          <cell r="AE699" t="e">
            <v>#REF!</v>
          </cell>
          <cell r="AF699" t="e">
            <v>#REF!</v>
          </cell>
          <cell r="AG699" t="e">
            <v>#REF!</v>
          </cell>
          <cell r="AH699" t="e">
            <v>#REF!</v>
          </cell>
          <cell r="AI699" t="e">
            <v>#REF!</v>
          </cell>
          <cell r="AJ699" t="e">
            <v>#REF!</v>
          </cell>
          <cell r="AK699" t="e">
            <v>#REF!</v>
          </cell>
          <cell r="AL699" t="e">
            <v>#REF!</v>
          </cell>
          <cell r="AM699" t="e">
            <v>#REF!</v>
          </cell>
          <cell r="AN699" t="e">
            <v>#REF!</v>
          </cell>
          <cell r="AO699" t="e">
            <v>#REF!</v>
          </cell>
          <cell r="AP699" t="e">
            <v>#REF!</v>
          </cell>
          <cell r="AQ699" t="e">
            <v>#REF!</v>
          </cell>
          <cell r="AR699" t="e">
            <v>#REF!</v>
          </cell>
          <cell r="AS699" t="e">
            <v>#REF!</v>
          </cell>
          <cell r="AT699" t="e">
            <v>#REF!</v>
          </cell>
          <cell r="AU699" t="e">
            <v>#REF!</v>
          </cell>
          <cell r="AV699" t="e">
            <v>#REF!</v>
          </cell>
          <cell r="AW699" t="e">
            <v>#REF!</v>
          </cell>
          <cell r="AX699" t="e">
            <v>#REF!</v>
          </cell>
          <cell r="AY699" t="e">
            <v>#REF!</v>
          </cell>
          <cell r="AZ699" t="e">
            <v>#REF!</v>
          </cell>
          <cell r="BA699" t="e">
            <v>#REF!</v>
          </cell>
          <cell r="BB699" t="e">
            <v>#REF!</v>
          </cell>
          <cell r="BC699" t="e">
            <v>#REF!</v>
          </cell>
          <cell r="BD699" t="e">
            <v>#REF!</v>
          </cell>
          <cell r="BE699" t="e">
            <v>#REF!</v>
          </cell>
          <cell r="BF699" t="e">
            <v>#REF!</v>
          </cell>
          <cell r="BG699" t="e">
            <v>#REF!</v>
          </cell>
          <cell r="BH699" t="e">
            <v>#REF!</v>
          </cell>
          <cell r="BI699" t="e">
            <v>#REF!</v>
          </cell>
          <cell r="BJ699" t="e">
            <v>#REF!</v>
          </cell>
          <cell r="BK699" t="e">
            <v>#REF!</v>
          </cell>
          <cell r="BL699" t="e">
            <v>#REF!</v>
          </cell>
          <cell r="BM699" t="e">
            <v>#REF!</v>
          </cell>
          <cell r="BN699" t="e">
            <v>#REF!</v>
          </cell>
          <cell r="BO699" t="e">
            <v>#REF!</v>
          </cell>
          <cell r="BP699" t="e">
            <v>#REF!</v>
          </cell>
          <cell r="BQ699" t="e">
            <v>#REF!</v>
          </cell>
          <cell r="BR699" t="e">
            <v>#REF!</v>
          </cell>
          <cell r="BS699" t="e">
            <v>#REF!</v>
          </cell>
          <cell r="BT699" t="e">
            <v>#REF!</v>
          </cell>
          <cell r="BU699">
            <v>50</v>
          </cell>
        </row>
        <row r="700">
          <cell r="F700" t="str">
            <v/>
          </cell>
          <cell r="H700">
            <v>0</v>
          </cell>
          <cell r="I700" t="str">
            <v/>
          </cell>
          <cell r="K700">
            <v>0</v>
          </cell>
          <cell r="L700" t="str">
            <v/>
          </cell>
          <cell r="U700" t="str">
            <v>As far as you know, how long has the current mawlawi held his position?</v>
          </cell>
          <cell r="V700" t="str">
            <v>[IF VILLAGE HAS COUNCIL]</v>
          </cell>
          <cell r="W700" t="e">
            <v>#REF!</v>
          </cell>
          <cell r="X700" t="e">
            <v>#REF!</v>
          </cell>
          <cell r="Y700" t="e">
            <v>#REF!</v>
          </cell>
          <cell r="Z700" t="e">
            <v>#REF!</v>
          </cell>
          <cell r="AA700" t="e">
            <v>#REF!</v>
          </cell>
          <cell r="AB700" t="e">
            <v>#REF!</v>
          </cell>
          <cell r="AC700" t="e">
            <v>#REF!</v>
          </cell>
          <cell r="AD700" t="e">
            <v>#REF!</v>
          </cell>
          <cell r="AE700" t="e">
            <v>#REF!</v>
          </cell>
          <cell r="AF700" t="e">
            <v>#REF!</v>
          </cell>
          <cell r="AG700" t="e">
            <v>#REF!</v>
          </cell>
          <cell r="AH700" t="e">
            <v>#REF!</v>
          </cell>
          <cell r="AI700" t="e">
            <v>#REF!</v>
          </cell>
          <cell r="AJ700" t="e">
            <v>#REF!</v>
          </cell>
          <cell r="AK700" t="e">
            <v>#REF!</v>
          </cell>
          <cell r="AL700" t="e">
            <v>#REF!</v>
          </cell>
          <cell r="AM700" t="e">
            <v>#REF!</v>
          </cell>
          <cell r="AN700" t="e">
            <v>#REF!</v>
          </cell>
          <cell r="AO700" t="e">
            <v>#REF!</v>
          </cell>
          <cell r="AP700" t="e">
            <v>#REF!</v>
          </cell>
          <cell r="AQ700" t="e">
            <v>#REF!</v>
          </cell>
          <cell r="AR700" t="e">
            <v>#REF!</v>
          </cell>
          <cell r="AS700" t="e">
            <v>#REF!</v>
          </cell>
          <cell r="AT700" t="e">
            <v>#REF!</v>
          </cell>
          <cell r="AU700" t="e">
            <v>#REF!</v>
          </cell>
          <cell r="AV700" t="e">
            <v>#REF!</v>
          </cell>
          <cell r="AW700" t="e">
            <v>#REF!</v>
          </cell>
          <cell r="AX700" t="e">
            <v>#REF!</v>
          </cell>
          <cell r="AY700" t="e">
            <v>#REF!</v>
          </cell>
          <cell r="AZ700" t="e">
            <v>#REF!</v>
          </cell>
          <cell r="BA700" t="e">
            <v>#REF!</v>
          </cell>
          <cell r="BB700" t="e">
            <v>#REF!</v>
          </cell>
          <cell r="BC700" t="e">
            <v>#REF!</v>
          </cell>
          <cell r="BD700" t="e">
            <v>#REF!</v>
          </cell>
          <cell r="BE700" t="e">
            <v>#REF!</v>
          </cell>
          <cell r="BF700" t="e">
            <v>#REF!</v>
          </cell>
          <cell r="BG700" t="e">
            <v>#REF!</v>
          </cell>
          <cell r="BH700" t="e">
            <v>#REF!</v>
          </cell>
          <cell r="BI700" t="e">
            <v>#REF!</v>
          </cell>
          <cell r="BJ700" t="e">
            <v>#REF!</v>
          </cell>
          <cell r="BK700" t="e">
            <v>#REF!</v>
          </cell>
          <cell r="BL700" t="e">
            <v>#REF!</v>
          </cell>
          <cell r="BM700" t="e">
            <v>#REF!</v>
          </cell>
          <cell r="BN700" t="e">
            <v>#REF!</v>
          </cell>
          <cell r="BO700" t="e">
            <v>#REF!</v>
          </cell>
          <cell r="BP700" t="e">
            <v>#REF!</v>
          </cell>
          <cell r="BQ700" t="e">
            <v>#REF!</v>
          </cell>
          <cell r="BR700" t="e">
            <v>#REF!</v>
          </cell>
          <cell r="BS700" t="e">
            <v>#REF!</v>
          </cell>
          <cell r="BT700" t="e">
            <v>#REF!</v>
          </cell>
          <cell r="BU700">
            <v>50</v>
          </cell>
        </row>
        <row r="701">
          <cell r="F701" t="str">
            <v/>
          </cell>
          <cell r="H701">
            <v>0</v>
          </cell>
          <cell r="I701" t="str">
            <v/>
          </cell>
          <cell r="K701">
            <v>0</v>
          </cell>
          <cell r="L701">
            <v>0</v>
          </cell>
          <cell r="U701" t="str">
            <v>Is the Mawlawi a regular members of the village council?</v>
          </cell>
          <cell r="V701" t="str">
            <v>[IF VILLAGE HAS CDC]</v>
          </cell>
          <cell r="W701" t="e">
            <v>#REF!</v>
          </cell>
          <cell r="X701" t="e">
            <v>#REF!</v>
          </cell>
          <cell r="Y701" t="e">
            <v>#REF!</v>
          </cell>
          <cell r="Z701" t="e">
            <v>#REF!</v>
          </cell>
          <cell r="AA701" t="e">
            <v>#REF!</v>
          </cell>
          <cell r="AB701" t="e">
            <v>#REF!</v>
          </cell>
          <cell r="AC701" t="e">
            <v>#REF!</v>
          </cell>
          <cell r="AD701" t="e">
            <v>#REF!</v>
          </cell>
          <cell r="AE701" t="e">
            <v>#REF!</v>
          </cell>
          <cell r="AF701" t="e">
            <v>#REF!</v>
          </cell>
          <cell r="AG701" t="e">
            <v>#REF!</v>
          </cell>
          <cell r="AH701" t="e">
            <v>#REF!</v>
          </cell>
          <cell r="AI701" t="e">
            <v>#REF!</v>
          </cell>
          <cell r="AJ701" t="e">
            <v>#REF!</v>
          </cell>
          <cell r="AK701" t="e">
            <v>#REF!</v>
          </cell>
          <cell r="AL701" t="e">
            <v>#REF!</v>
          </cell>
          <cell r="AM701" t="e">
            <v>#REF!</v>
          </cell>
          <cell r="AN701" t="e">
            <v>#REF!</v>
          </cell>
          <cell r="AO701" t="e">
            <v>#REF!</v>
          </cell>
          <cell r="AP701" t="e">
            <v>#REF!</v>
          </cell>
          <cell r="AQ701" t="e">
            <v>#REF!</v>
          </cell>
          <cell r="AR701" t="e">
            <v>#REF!</v>
          </cell>
          <cell r="AS701" t="e">
            <v>#REF!</v>
          </cell>
          <cell r="AT701" t="e">
            <v>#REF!</v>
          </cell>
          <cell r="AU701" t="e">
            <v>#REF!</v>
          </cell>
          <cell r="AV701" t="e">
            <v>#REF!</v>
          </cell>
          <cell r="AW701" t="e">
            <v>#REF!</v>
          </cell>
          <cell r="AX701" t="e">
            <v>#REF!</v>
          </cell>
          <cell r="AY701" t="e">
            <v>#REF!</v>
          </cell>
          <cell r="AZ701" t="e">
            <v>#REF!</v>
          </cell>
          <cell r="BA701" t="e">
            <v>#REF!</v>
          </cell>
          <cell r="BB701" t="e">
            <v>#REF!</v>
          </cell>
          <cell r="BC701" t="e">
            <v>#REF!</v>
          </cell>
          <cell r="BD701" t="e">
            <v>#REF!</v>
          </cell>
          <cell r="BE701" t="e">
            <v>#REF!</v>
          </cell>
          <cell r="BF701" t="e">
            <v>#REF!</v>
          </cell>
          <cell r="BG701" t="e">
            <v>#REF!</v>
          </cell>
          <cell r="BH701" t="e">
            <v>#REF!</v>
          </cell>
          <cell r="BI701" t="e">
            <v>#REF!</v>
          </cell>
          <cell r="BJ701" t="e">
            <v>#REF!</v>
          </cell>
          <cell r="BK701" t="e">
            <v>#REF!</v>
          </cell>
          <cell r="BL701" t="e">
            <v>#REF!</v>
          </cell>
          <cell r="BM701" t="e">
            <v>#REF!</v>
          </cell>
          <cell r="BN701" t="e">
            <v>#REF!</v>
          </cell>
          <cell r="BO701" t="e">
            <v>#REF!</v>
          </cell>
          <cell r="BP701" t="e">
            <v>#REF!</v>
          </cell>
          <cell r="BQ701" t="e">
            <v>#REF!</v>
          </cell>
          <cell r="BR701" t="e">
            <v>#REF!</v>
          </cell>
          <cell r="BS701" t="e">
            <v>#REF!</v>
          </cell>
          <cell r="BT701" t="e">
            <v>#REF!</v>
          </cell>
          <cell r="BU701">
            <v>50</v>
          </cell>
        </row>
        <row r="702">
          <cell r="F702" t="str">
            <v/>
          </cell>
          <cell r="H702">
            <v>0</v>
          </cell>
          <cell r="I702" t="str">
            <v/>
          </cell>
          <cell r="K702">
            <v>0</v>
          </cell>
          <cell r="L702">
            <v>0</v>
          </cell>
          <cell r="U702" t="str">
            <v>Is the Mawlawi a regular members of the CDC?</v>
          </cell>
          <cell r="V702" t="str">
            <v/>
          </cell>
          <cell r="W702" t="e">
            <v>#REF!</v>
          </cell>
          <cell r="X702" t="e">
            <v>#REF!</v>
          </cell>
          <cell r="Y702" t="e">
            <v>#REF!</v>
          </cell>
          <cell r="Z702" t="e">
            <v>#REF!</v>
          </cell>
          <cell r="AA702" t="e">
            <v>#REF!</v>
          </cell>
          <cell r="AB702" t="e">
            <v>#REF!</v>
          </cell>
          <cell r="AC702" t="e">
            <v>#REF!</v>
          </cell>
          <cell r="AD702" t="e">
            <v>#REF!</v>
          </cell>
          <cell r="AE702" t="e">
            <v>#REF!</v>
          </cell>
          <cell r="AF702" t="e">
            <v>#REF!</v>
          </cell>
          <cell r="AG702" t="e">
            <v>#REF!</v>
          </cell>
          <cell r="AH702" t="e">
            <v>#REF!</v>
          </cell>
          <cell r="AI702" t="e">
            <v>#REF!</v>
          </cell>
          <cell r="AJ702" t="e">
            <v>#REF!</v>
          </cell>
          <cell r="AK702" t="e">
            <v>#REF!</v>
          </cell>
          <cell r="AL702" t="e">
            <v>#REF!</v>
          </cell>
          <cell r="AM702" t="e">
            <v>#REF!</v>
          </cell>
          <cell r="AN702" t="e">
            <v>#REF!</v>
          </cell>
          <cell r="AO702" t="e">
            <v>#REF!</v>
          </cell>
          <cell r="AP702" t="e">
            <v>#REF!</v>
          </cell>
          <cell r="AQ702" t="e">
            <v>#REF!</v>
          </cell>
          <cell r="AR702" t="e">
            <v>#REF!</v>
          </cell>
          <cell r="AS702" t="e">
            <v>#REF!</v>
          </cell>
          <cell r="AT702" t="e">
            <v>#REF!</v>
          </cell>
          <cell r="AU702" t="e">
            <v>#REF!</v>
          </cell>
          <cell r="AV702" t="e">
            <v>#REF!</v>
          </cell>
          <cell r="AW702" t="e">
            <v>#REF!</v>
          </cell>
          <cell r="AX702" t="e">
            <v>#REF!</v>
          </cell>
          <cell r="AY702" t="e">
            <v>#REF!</v>
          </cell>
          <cell r="AZ702" t="e">
            <v>#REF!</v>
          </cell>
          <cell r="BA702" t="e">
            <v>#REF!</v>
          </cell>
          <cell r="BB702" t="e">
            <v>#REF!</v>
          </cell>
          <cell r="BC702" t="e">
            <v>#REF!</v>
          </cell>
          <cell r="BD702" t="e">
            <v>#REF!</v>
          </cell>
          <cell r="BE702" t="e">
            <v>#REF!</v>
          </cell>
          <cell r="BF702" t="e">
            <v>#REF!</v>
          </cell>
          <cell r="BG702" t="e">
            <v>#REF!</v>
          </cell>
          <cell r="BH702" t="e">
            <v>#REF!</v>
          </cell>
          <cell r="BI702" t="e">
            <v>#REF!</v>
          </cell>
          <cell r="BJ702" t="e">
            <v>#REF!</v>
          </cell>
          <cell r="BK702" t="e">
            <v>#REF!</v>
          </cell>
          <cell r="BL702" t="e">
            <v>#REF!</v>
          </cell>
          <cell r="BM702" t="e">
            <v>#REF!</v>
          </cell>
          <cell r="BN702" t="e">
            <v>#REF!</v>
          </cell>
          <cell r="BO702" t="e">
            <v>#REF!</v>
          </cell>
          <cell r="BP702" t="e">
            <v>#REF!</v>
          </cell>
          <cell r="BQ702" t="e">
            <v>#REF!</v>
          </cell>
          <cell r="BR702" t="e">
            <v>#REF!</v>
          </cell>
          <cell r="BS702" t="e">
            <v>#REF!</v>
          </cell>
          <cell r="BT702" t="e">
            <v>#REF!</v>
          </cell>
          <cell r="BU702">
            <v>50</v>
          </cell>
        </row>
        <row r="703">
          <cell r="F703" t="str">
            <v/>
          </cell>
          <cell r="H703">
            <v>0</v>
          </cell>
          <cell r="I703" t="str">
            <v/>
          </cell>
          <cell r="K703">
            <v>0</v>
          </cell>
          <cell r="L703" t="str">
            <v/>
          </cell>
          <cell r="U703" t="str">
            <v>Ulema</v>
          </cell>
          <cell r="V703" t="str">
            <v/>
          </cell>
          <cell r="W703" t="e">
            <v>#REF!</v>
          </cell>
          <cell r="X703" t="e">
            <v>#REF!</v>
          </cell>
          <cell r="Y703" t="e">
            <v>#REF!</v>
          </cell>
          <cell r="Z703" t="e">
            <v>#REF!</v>
          </cell>
          <cell r="AA703" t="e">
            <v>#REF!</v>
          </cell>
          <cell r="AB703" t="e">
            <v>#REF!</v>
          </cell>
          <cell r="AC703" t="e">
            <v>#REF!</v>
          </cell>
          <cell r="AD703" t="e">
            <v>#REF!</v>
          </cell>
          <cell r="AE703" t="e">
            <v>#REF!</v>
          </cell>
          <cell r="AF703" t="e">
            <v>#REF!</v>
          </cell>
          <cell r="AG703" t="e">
            <v>#REF!</v>
          </cell>
          <cell r="AH703" t="e">
            <v>#REF!</v>
          </cell>
          <cell r="AI703" t="e">
            <v>#REF!</v>
          </cell>
          <cell r="AJ703" t="e">
            <v>#REF!</v>
          </cell>
          <cell r="AK703" t="e">
            <v>#REF!</v>
          </cell>
          <cell r="AL703" t="e">
            <v>#REF!</v>
          </cell>
          <cell r="AM703" t="e">
            <v>#REF!</v>
          </cell>
          <cell r="AN703" t="e">
            <v>#REF!</v>
          </cell>
          <cell r="AO703" t="e">
            <v>#REF!</v>
          </cell>
          <cell r="AP703" t="e">
            <v>#REF!</v>
          </cell>
          <cell r="AQ703" t="e">
            <v>#REF!</v>
          </cell>
          <cell r="AR703" t="e">
            <v>#REF!</v>
          </cell>
          <cell r="AS703" t="e">
            <v>#REF!</v>
          </cell>
          <cell r="AT703" t="e">
            <v>#REF!</v>
          </cell>
          <cell r="AU703" t="e">
            <v>#REF!</v>
          </cell>
          <cell r="AV703" t="e">
            <v>#REF!</v>
          </cell>
          <cell r="AW703" t="e">
            <v>#REF!</v>
          </cell>
          <cell r="AX703" t="e">
            <v>#REF!</v>
          </cell>
          <cell r="AY703" t="e">
            <v>#REF!</v>
          </cell>
          <cell r="AZ703" t="e">
            <v>#REF!</v>
          </cell>
          <cell r="BA703" t="e">
            <v>#REF!</v>
          </cell>
          <cell r="BB703" t="e">
            <v>#REF!</v>
          </cell>
          <cell r="BC703" t="e">
            <v>#REF!</v>
          </cell>
          <cell r="BD703" t="e">
            <v>#REF!</v>
          </cell>
          <cell r="BE703" t="e">
            <v>#REF!</v>
          </cell>
          <cell r="BF703" t="e">
            <v>#REF!</v>
          </cell>
          <cell r="BG703" t="e">
            <v>#REF!</v>
          </cell>
          <cell r="BH703" t="e">
            <v>#REF!</v>
          </cell>
          <cell r="BI703" t="e">
            <v>#REF!</v>
          </cell>
          <cell r="BJ703" t="e">
            <v>#REF!</v>
          </cell>
          <cell r="BK703" t="e">
            <v>#REF!</v>
          </cell>
          <cell r="BL703" t="e">
            <v>#REF!</v>
          </cell>
          <cell r="BM703" t="e">
            <v>#REF!</v>
          </cell>
          <cell r="BN703" t="e">
            <v>#REF!</v>
          </cell>
          <cell r="BO703" t="e">
            <v>#REF!</v>
          </cell>
          <cell r="BP703" t="e">
            <v>#REF!</v>
          </cell>
          <cell r="BQ703" t="e">
            <v>#REF!</v>
          </cell>
          <cell r="BR703" t="e">
            <v>#REF!</v>
          </cell>
          <cell r="BS703" t="e">
            <v>#REF!</v>
          </cell>
          <cell r="BT703" t="e">
            <v>#REF!</v>
          </cell>
          <cell r="BU703">
            <v>50</v>
          </cell>
        </row>
        <row r="704">
          <cell r="F704" t="str">
            <v/>
          </cell>
          <cell r="H704">
            <v>0</v>
          </cell>
          <cell r="I704" t="str">
            <v/>
          </cell>
          <cell r="K704">
            <v>0</v>
          </cell>
          <cell r="L704" t="str">
            <v/>
          </cell>
          <cell r="U704" t="str">
            <v>As far as you know, how long has the current ulema held his position?</v>
          </cell>
          <cell r="V704" t="str">
            <v>[IF VILLAGE HAS COUNCIL]</v>
          </cell>
          <cell r="W704" t="e">
            <v>#REF!</v>
          </cell>
          <cell r="X704" t="e">
            <v>#REF!</v>
          </cell>
          <cell r="Y704" t="e">
            <v>#REF!</v>
          </cell>
          <cell r="Z704" t="e">
            <v>#REF!</v>
          </cell>
          <cell r="AA704" t="e">
            <v>#REF!</v>
          </cell>
          <cell r="AB704" t="e">
            <v>#REF!</v>
          </cell>
          <cell r="AC704" t="e">
            <v>#REF!</v>
          </cell>
          <cell r="AD704" t="e">
            <v>#REF!</v>
          </cell>
          <cell r="AE704" t="e">
            <v>#REF!</v>
          </cell>
          <cell r="AF704" t="e">
            <v>#REF!</v>
          </cell>
          <cell r="AG704" t="e">
            <v>#REF!</v>
          </cell>
          <cell r="AH704" t="e">
            <v>#REF!</v>
          </cell>
          <cell r="AI704" t="e">
            <v>#REF!</v>
          </cell>
          <cell r="AJ704" t="e">
            <v>#REF!</v>
          </cell>
          <cell r="AK704" t="e">
            <v>#REF!</v>
          </cell>
          <cell r="AL704" t="e">
            <v>#REF!</v>
          </cell>
          <cell r="AM704" t="e">
            <v>#REF!</v>
          </cell>
          <cell r="AN704" t="e">
            <v>#REF!</v>
          </cell>
          <cell r="AO704" t="e">
            <v>#REF!</v>
          </cell>
          <cell r="AP704" t="e">
            <v>#REF!</v>
          </cell>
          <cell r="AQ704" t="e">
            <v>#REF!</v>
          </cell>
          <cell r="AR704" t="e">
            <v>#REF!</v>
          </cell>
          <cell r="AS704" t="e">
            <v>#REF!</v>
          </cell>
          <cell r="AT704" t="e">
            <v>#REF!</v>
          </cell>
          <cell r="AU704" t="e">
            <v>#REF!</v>
          </cell>
          <cell r="AV704" t="e">
            <v>#REF!</v>
          </cell>
          <cell r="AW704" t="e">
            <v>#REF!</v>
          </cell>
          <cell r="AX704" t="e">
            <v>#REF!</v>
          </cell>
          <cell r="AY704" t="e">
            <v>#REF!</v>
          </cell>
          <cell r="AZ704" t="e">
            <v>#REF!</v>
          </cell>
          <cell r="BA704" t="e">
            <v>#REF!</v>
          </cell>
          <cell r="BB704" t="e">
            <v>#REF!</v>
          </cell>
          <cell r="BC704" t="e">
            <v>#REF!</v>
          </cell>
          <cell r="BD704" t="e">
            <v>#REF!</v>
          </cell>
          <cell r="BE704" t="e">
            <v>#REF!</v>
          </cell>
          <cell r="BF704" t="e">
            <v>#REF!</v>
          </cell>
          <cell r="BG704" t="e">
            <v>#REF!</v>
          </cell>
          <cell r="BH704" t="e">
            <v>#REF!</v>
          </cell>
          <cell r="BI704" t="e">
            <v>#REF!</v>
          </cell>
          <cell r="BJ704" t="e">
            <v>#REF!</v>
          </cell>
          <cell r="BK704" t="e">
            <v>#REF!</v>
          </cell>
          <cell r="BL704" t="e">
            <v>#REF!</v>
          </cell>
          <cell r="BM704" t="e">
            <v>#REF!</v>
          </cell>
          <cell r="BN704" t="e">
            <v>#REF!</v>
          </cell>
          <cell r="BO704" t="e">
            <v>#REF!</v>
          </cell>
          <cell r="BP704" t="e">
            <v>#REF!</v>
          </cell>
          <cell r="BQ704" t="e">
            <v>#REF!</v>
          </cell>
          <cell r="BR704" t="e">
            <v>#REF!</v>
          </cell>
          <cell r="BS704" t="e">
            <v>#REF!</v>
          </cell>
          <cell r="BT704" t="e">
            <v>#REF!</v>
          </cell>
          <cell r="BU704">
            <v>50</v>
          </cell>
        </row>
        <row r="705">
          <cell r="F705" t="str">
            <v/>
          </cell>
          <cell r="H705">
            <v>0</v>
          </cell>
          <cell r="I705" t="str">
            <v/>
          </cell>
          <cell r="K705">
            <v>0</v>
          </cell>
          <cell r="L705">
            <v>0</v>
          </cell>
          <cell r="U705" t="str">
            <v>Is the Ulema a regular members of the village council?</v>
          </cell>
          <cell r="V705" t="str">
            <v>[IF VILLAGE HAS CDC]</v>
          </cell>
          <cell r="W705" t="e">
            <v>#REF!</v>
          </cell>
          <cell r="X705" t="e">
            <v>#REF!</v>
          </cell>
          <cell r="Y705" t="e">
            <v>#REF!</v>
          </cell>
          <cell r="Z705" t="e">
            <v>#REF!</v>
          </cell>
          <cell r="AA705" t="e">
            <v>#REF!</v>
          </cell>
          <cell r="AB705" t="e">
            <v>#REF!</v>
          </cell>
          <cell r="AC705" t="e">
            <v>#REF!</v>
          </cell>
          <cell r="AD705" t="e">
            <v>#REF!</v>
          </cell>
          <cell r="AE705" t="e">
            <v>#REF!</v>
          </cell>
          <cell r="AF705" t="e">
            <v>#REF!</v>
          </cell>
          <cell r="AG705" t="e">
            <v>#REF!</v>
          </cell>
          <cell r="AH705" t="e">
            <v>#REF!</v>
          </cell>
          <cell r="AI705" t="e">
            <v>#REF!</v>
          </cell>
          <cell r="AJ705" t="e">
            <v>#REF!</v>
          </cell>
          <cell r="AK705" t="e">
            <v>#REF!</v>
          </cell>
          <cell r="AL705" t="e">
            <v>#REF!</v>
          </cell>
          <cell r="AM705" t="e">
            <v>#REF!</v>
          </cell>
          <cell r="AN705" t="e">
            <v>#REF!</v>
          </cell>
          <cell r="AO705" t="e">
            <v>#REF!</v>
          </cell>
          <cell r="AP705" t="e">
            <v>#REF!</v>
          </cell>
          <cell r="AQ705" t="e">
            <v>#REF!</v>
          </cell>
          <cell r="AR705" t="e">
            <v>#REF!</v>
          </cell>
          <cell r="AS705" t="e">
            <v>#REF!</v>
          </cell>
          <cell r="AT705" t="e">
            <v>#REF!</v>
          </cell>
          <cell r="AU705" t="e">
            <v>#REF!</v>
          </cell>
          <cell r="AV705" t="e">
            <v>#REF!</v>
          </cell>
          <cell r="AW705" t="e">
            <v>#REF!</v>
          </cell>
          <cell r="AX705" t="e">
            <v>#REF!</v>
          </cell>
          <cell r="AY705" t="e">
            <v>#REF!</v>
          </cell>
          <cell r="AZ705" t="e">
            <v>#REF!</v>
          </cell>
          <cell r="BA705" t="e">
            <v>#REF!</v>
          </cell>
          <cell r="BB705" t="e">
            <v>#REF!</v>
          </cell>
          <cell r="BC705" t="e">
            <v>#REF!</v>
          </cell>
          <cell r="BD705" t="e">
            <v>#REF!</v>
          </cell>
          <cell r="BE705" t="e">
            <v>#REF!</v>
          </cell>
          <cell r="BF705" t="e">
            <v>#REF!</v>
          </cell>
          <cell r="BG705" t="e">
            <v>#REF!</v>
          </cell>
          <cell r="BH705" t="e">
            <v>#REF!</v>
          </cell>
          <cell r="BI705" t="e">
            <v>#REF!</v>
          </cell>
          <cell r="BJ705" t="e">
            <v>#REF!</v>
          </cell>
          <cell r="BK705" t="e">
            <v>#REF!</v>
          </cell>
          <cell r="BL705" t="e">
            <v>#REF!</v>
          </cell>
          <cell r="BM705" t="e">
            <v>#REF!</v>
          </cell>
          <cell r="BN705" t="e">
            <v>#REF!</v>
          </cell>
          <cell r="BO705" t="e">
            <v>#REF!</v>
          </cell>
          <cell r="BP705" t="e">
            <v>#REF!</v>
          </cell>
          <cell r="BQ705" t="e">
            <v>#REF!</v>
          </cell>
          <cell r="BR705" t="e">
            <v>#REF!</v>
          </cell>
          <cell r="BS705" t="e">
            <v>#REF!</v>
          </cell>
          <cell r="BT705" t="e">
            <v>#REF!</v>
          </cell>
          <cell r="BU705">
            <v>50</v>
          </cell>
        </row>
        <row r="706">
          <cell r="F706" t="str">
            <v/>
          </cell>
          <cell r="H706">
            <v>0</v>
          </cell>
          <cell r="I706" t="str">
            <v/>
          </cell>
          <cell r="K706">
            <v>0</v>
          </cell>
          <cell r="L706">
            <v>0</v>
          </cell>
          <cell r="U706" t="str">
            <v>Is the Ulema a regular members of the CDC?</v>
          </cell>
          <cell r="V706" t="str">
            <v/>
          </cell>
          <cell r="W706" t="e">
            <v>#REF!</v>
          </cell>
          <cell r="X706" t="e">
            <v>#REF!</v>
          </cell>
          <cell r="Y706" t="e">
            <v>#REF!</v>
          </cell>
          <cell r="Z706" t="e">
            <v>#REF!</v>
          </cell>
          <cell r="AA706" t="e">
            <v>#REF!</v>
          </cell>
          <cell r="AB706" t="e">
            <v>#REF!</v>
          </cell>
          <cell r="AC706" t="e">
            <v>#REF!</v>
          </cell>
          <cell r="AD706" t="e">
            <v>#REF!</v>
          </cell>
          <cell r="AE706" t="e">
            <v>#REF!</v>
          </cell>
          <cell r="AF706" t="e">
            <v>#REF!</v>
          </cell>
          <cell r="AG706" t="e">
            <v>#REF!</v>
          </cell>
          <cell r="AH706" t="e">
            <v>#REF!</v>
          </cell>
          <cell r="AI706" t="e">
            <v>#REF!</v>
          </cell>
          <cell r="AJ706" t="e">
            <v>#REF!</v>
          </cell>
          <cell r="AK706" t="e">
            <v>#REF!</v>
          </cell>
          <cell r="AL706" t="e">
            <v>#REF!</v>
          </cell>
          <cell r="AM706" t="e">
            <v>#REF!</v>
          </cell>
          <cell r="AN706" t="e">
            <v>#REF!</v>
          </cell>
          <cell r="AO706" t="e">
            <v>#REF!</v>
          </cell>
          <cell r="AP706" t="e">
            <v>#REF!</v>
          </cell>
          <cell r="AQ706" t="e">
            <v>#REF!</v>
          </cell>
          <cell r="AR706" t="e">
            <v>#REF!</v>
          </cell>
          <cell r="AS706" t="e">
            <v>#REF!</v>
          </cell>
          <cell r="AT706" t="e">
            <v>#REF!</v>
          </cell>
          <cell r="AU706" t="e">
            <v>#REF!</v>
          </cell>
          <cell r="AV706" t="e">
            <v>#REF!</v>
          </cell>
          <cell r="AW706" t="e">
            <v>#REF!</v>
          </cell>
          <cell r="AX706" t="e">
            <v>#REF!</v>
          </cell>
          <cell r="AY706" t="e">
            <v>#REF!</v>
          </cell>
          <cell r="AZ706" t="e">
            <v>#REF!</v>
          </cell>
          <cell r="BA706" t="e">
            <v>#REF!</v>
          </cell>
          <cell r="BB706" t="e">
            <v>#REF!</v>
          </cell>
          <cell r="BC706" t="e">
            <v>#REF!</v>
          </cell>
          <cell r="BD706" t="e">
            <v>#REF!</v>
          </cell>
          <cell r="BE706" t="e">
            <v>#REF!</v>
          </cell>
          <cell r="BF706" t="e">
            <v>#REF!</v>
          </cell>
          <cell r="BG706" t="e">
            <v>#REF!</v>
          </cell>
          <cell r="BH706" t="e">
            <v>#REF!</v>
          </cell>
          <cell r="BI706" t="e">
            <v>#REF!</v>
          </cell>
          <cell r="BJ706" t="e">
            <v>#REF!</v>
          </cell>
          <cell r="BK706" t="e">
            <v>#REF!</v>
          </cell>
          <cell r="BL706" t="e">
            <v>#REF!</v>
          </cell>
          <cell r="BM706" t="e">
            <v>#REF!</v>
          </cell>
          <cell r="BN706" t="e">
            <v>#REF!</v>
          </cell>
          <cell r="BO706" t="e">
            <v>#REF!</v>
          </cell>
          <cell r="BP706" t="e">
            <v>#REF!</v>
          </cell>
          <cell r="BQ706" t="e">
            <v>#REF!</v>
          </cell>
          <cell r="BR706" t="e">
            <v>#REF!</v>
          </cell>
          <cell r="BS706" t="e">
            <v>#REF!</v>
          </cell>
          <cell r="BT706" t="e">
            <v>#REF!</v>
          </cell>
          <cell r="BU706">
            <v>50</v>
          </cell>
        </row>
        <row r="707">
          <cell r="F707" t="str">
            <v/>
          </cell>
          <cell r="H707">
            <v>0</v>
          </cell>
          <cell r="I707" t="str">
            <v/>
          </cell>
          <cell r="K707">
            <v>0</v>
          </cell>
          <cell r="L707">
            <v>7.0899999999999981</v>
          </cell>
          <cell r="U707" t="str">
            <v>Rohanion</v>
          </cell>
          <cell r="V707" t="str">
            <v/>
          </cell>
          <cell r="W707" t="e">
            <v>#REF!</v>
          </cell>
          <cell r="X707" t="e">
            <v>#REF!</v>
          </cell>
          <cell r="Y707" t="e">
            <v>#REF!</v>
          </cell>
          <cell r="Z707" t="e">
            <v>#REF!</v>
          </cell>
          <cell r="AA707" t="e">
            <v>#REF!</v>
          </cell>
          <cell r="AB707" t="e">
            <v>#REF!</v>
          </cell>
          <cell r="AC707" t="e">
            <v>#REF!</v>
          </cell>
          <cell r="AD707" t="e">
            <v>#REF!</v>
          </cell>
          <cell r="AE707" t="e">
            <v>#REF!</v>
          </cell>
          <cell r="AF707" t="e">
            <v>#REF!</v>
          </cell>
          <cell r="AG707" t="e">
            <v>#REF!</v>
          </cell>
          <cell r="AH707" t="e">
            <v>#REF!</v>
          </cell>
          <cell r="AI707" t="e">
            <v>#REF!</v>
          </cell>
          <cell r="AJ707" t="e">
            <v>#REF!</v>
          </cell>
          <cell r="AK707" t="e">
            <v>#REF!</v>
          </cell>
          <cell r="AL707" t="e">
            <v>#REF!</v>
          </cell>
          <cell r="AM707" t="e">
            <v>#REF!</v>
          </cell>
          <cell r="AN707" t="e">
            <v>#REF!</v>
          </cell>
          <cell r="AO707" t="e">
            <v>#REF!</v>
          </cell>
          <cell r="AP707" t="e">
            <v>#REF!</v>
          </cell>
          <cell r="AQ707" t="e">
            <v>#REF!</v>
          </cell>
          <cell r="AR707" t="e">
            <v>#REF!</v>
          </cell>
          <cell r="AS707" t="e">
            <v>#REF!</v>
          </cell>
          <cell r="AT707" t="e">
            <v>#REF!</v>
          </cell>
          <cell r="AU707" t="e">
            <v>#REF!</v>
          </cell>
          <cell r="AV707" t="e">
            <v>#REF!</v>
          </cell>
          <cell r="AW707" t="e">
            <v>#REF!</v>
          </cell>
          <cell r="AX707" t="e">
            <v>#REF!</v>
          </cell>
          <cell r="AY707" t="e">
            <v>#REF!</v>
          </cell>
          <cell r="AZ707" t="e">
            <v>#REF!</v>
          </cell>
          <cell r="BA707" t="e">
            <v>#REF!</v>
          </cell>
          <cell r="BB707" t="e">
            <v>#REF!</v>
          </cell>
          <cell r="BC707" t="e">
            <v>#REF!</v>
          </cell>
          <cell r="BD707" t="e">
            <v>#REF!</v>
          </cell>
          <cell r="BE707" t="e">
            <v>#REF!</v>
          </cell>
          <cell r="BF707" t="e">
            <v>#REF!</v>
          </cell>
          <cell r="BG707" t="e">
            <v>#REF!</v>
          </cell>
          <cell r="BH707" t="e">
            <v>#REF!</v>
          </cell>
          <cell r="BI707" t="e">
            <v>#REF!</v>
          </cell>
          <cell r="BJ707" t="e">
            <v>#REF!</v>
          </cell>
          <cell r="BK707" t="e">
            <v>#REF!</v>
          </cell>
          <cell r="BL707" t="e">
            <v>#REF!</v>
          </cell>
          <cell r="BM707" t="e">
            <v>#REF!</v>
          </cell>
          <cell r="BN707" t="e">
            <v>#REF!</v>
          </cell>
          <cell r="BO707" t="e">
            <v>#REF!</v>
          </cell>
          <cell r="BP707" t="e">
            <v>#REF!</v>
          </cell>
          <cell r="BQ707" t="e">
            <v>#REF!</v>
          </cell>
          <cell r="BR707" t="e">
            <v>#REF!</v>
          </cell>
          <cell r="BS707" t="e">
            <v>#REF!</v>
          </cell>
          <cell r="BT707" t="e">
            <v>#REF!</v>
          </cell>
          <cell r="BU707">
            <v>50</v>
          </cell>
        </row>
        <row r="708">
          <cell r="F708" t="str">
            <v/>
          </cell>
          <cell r="H708">
            <v>0</v>
          </cell>
          <cell r="I708" t="str">
            <v/>
          </cell>
          <cell r="K708">
            <v>0</v>
          </cell>
          <cell r="L708">
            <v>0</v>
          </cell>
          <cell r="U708" t="str">
            <v>As far as you know, how long has the current rohanion held his position?</v>
          </cell>
          <cell r="V708" t="str">
            <v/>
          </cell>
          <cell r="W708" t="e">
            <v>#REF!</v>
          </cell>
          <cell r="X708" t="e">
            <v>#REF!</v>
          </cell>
          <cell r="Y708" t="e">
            <v>#REF!</v>
          </cell>
          <cell r="Z708" t="e">
            <v>#REF!</v>
          </cell>
          <cell r="AA708" t="e">
            <v>#REF!</v>
          </cell>
          <cell r="AB708" t="e">
            <v>#REF!</v>
          </cell>
          <cell r="AC708" t="e">
            <v>#REF!</v>
          </cell>
          <cell r="AD708" t="e">
            <v>#REF!</v>
          </cell>
          <cell r="AE708" t="e">
            <v>#REF!</v>
          </cell>
          <cell r="AF708" t="e">
            <v>#REF!</v>
          </cell>
          <cell r="AG708" t="e">
            <v>#REF!</v>
          </cell>
          <cell r="AH708" t="e">
            <v>#REF!</v>
          </cell>
          <cell r="AI708" t="e">
            <v>#REF!</v>
          </cell>
          <cell r="AJ708" t="e">
            <v>#REF!</v>
          </cell>
          <cell r="AK708" t="e">
            <v>#REF!</v>
          </cell>
          <cell r="AL708" t="e">
            <v>#REF!</v>
          </cell>
          <cell r="AM708" t="e">
            <v>#REF!</v>
          </cell>
          <cell r="AN708" t="e">
            <v>#REF!</v>
          </cell>
          <cell r="AO708" t="e">
            <v>#REF!</v>
          </cell>
          <cell r="AP708" t="e">
            <v>#REF!</v>
          </cell>
          <cell r="AQ708" t="e">
            <v>#REF!</v>
          </cell>
          <cell r="AR708" t="e">
            <v>#REF!</v>
          </cell>
          <cell r="AS708" t="e">
            <v>#REF!</v>
          </cell>
          <cell r="AT708" t="e">
            <v>#REF!</v>
          </cell>
          <cell r="AU708" t="e">
            <v>#REF!</v>
          </cell>
          <cell r="AV708" t="e">
            <v>#REF!</v>
          </cell>
          <cell r="AW708" t="e">
            <v>#REF!</v>
          </cell>
          <cell r="AX708" t="e">
            <v>#REF!</v>
          </cell>
          <cell r="AY708" t="e">
            <v>#REF!</v>
          </cell>
          <cell r="AZ708" t="e">
            <v>#REF!</v>
          </cell>
          <cell r="BA708" t="e">
            <v>#REF!</v>
          </cell>
          <cell r="BB708" t="e">
            <v>#REF!</v>
          </cell>
          <cell r="BC708" t="e">
            <v>#REF!</v>
          </cell>
          <cell r="BD708" t="e">
            <v>#REF!</v>
          </cell>
          <cell r="BE708" t="e">
            <v>#REF!</v>
          </cell>
          <cell r="BF708" t="e">
            <v>#REF!</v>
          </cell>
          <cell r="BG708" t="e">
            <v>#REF!</v>
          </cell>
          <cell r="BH708" t="e">
            <v>#REF!</v>
          </cell>
          <cell r="BI708" t="e">
            <v>#REF!</v>
          </cell>
          <cell r="BJ708" t="e">
            <v>#REF!</v>
          </cell>
          <cell r="BK708" t="e">
            <v>#REF!</v>
          </cell>
          <cell r="BL708" t="e">
            <v>#REF!</v>
          </cell>
          <cell r="BM708" t="e">
            <v>#REF!</v>
          </cell>
          <cell r="BN708" t="e">
            <v>#REF!</v>
          </cell>
          <cell r="BO708" t="e">
            <v>#REF!</v>
          </cell>
          <cell r="BP708" t="e">
            <v>#REF!</v>
          </cell>
          <cell r="BQ708" t="e">
            <v>#REF!</v>
          </cell>
          <cell r="BR708" t="e">
            <v>#REF!</v>
          </cell>
          <cell r="BS708" t="e">
            <v>#REF!</v>
          </cell>
          <cell r="BT708" t="e">
            <v>#REF!</v>
          </cell>
          <cell r="BU708">
            <v>50</v>
          </cell>
        </row>
        <row r="709">
          <cell r="F709" t="str">
            <v/>
          </cell>
          <cell r="H709">
            <v>0</v>
          </cell>
          <cell r="I709" t="str">
            <v/>
          </cell>
          <cell r="K709">
            <v>0</v>
          </cell>
          <cell r="L709">
            <v>7.0899999999999981</v>
          </cell>
          <cell r="U709" t="str">
            <v>Is the Rohanion a regular members of the village council?</v>
          </cell>
          <cell r="V709" t="str">
            <v>[IF VILLAGE HAS COUNCIL]</v>
          </cell>
          <cell r="W709" t="e">
            <v>#REF!</v>
          </cell>
          <cell r="X709" t="e">
            <v>#REF!</v>
          </cell>
          <cell r="Y709" t="e">
            <v>#REF!</v>
          </cell>
          <cell r="Z709" t="e">
            <v>#REF!</v>
          </cell>
          <cell r="AA709" t="e">
            <v>#REF!</v>
          </cell>
          <cell r="AB709" t="e">
            <v>#REF!</v>
          </cell>
          <cell r="AC709" t="e">
            <v>#REF!</v>
          </cell>
          <cell r="AD709" t="e">
            <v>#REF!</v>
          </cell>
          <cell r="AE709" t="e">
            <v>#REF!</v>
          </cell>
          <cell r="AF709" t="e">
            <v>#REF!</v>
          </cell>
          <cell r="AG709" t="e">
            <v>#REF!</v>
          </cell>
          <cell r="AH709" t="e">
            <v>#REF!</v>
          </cell>
          <cell r="AI709" t="e">
            <v>#REF!</v>
          </cell>
          <cell r="AJ709" t="e">
            <v>#REF!</v>
          </cell>
          <cell r="AK709" t="e">
            <v>#REF!</v>
          </cell>
          <cell r="AL709" t="e">
            <v>#REF!</v>
          </cell>
          <cell r="AM709" t="e">
            <v>#REF!</v>
          </cell>
          <cell r="AN709" t="e">
            <v>#REF!</v>
          </cell>
          <cell r="AO709" t="e">
            <v>#REF!</v>
          </cell>
          <cell r="AP709" t="e">
            <v>#REF!</v>
          </cell>
          <cell r="AQ709" t="e">
            <v>#REF!</v>
          </cell>
          <cell r="AR709" t="e">
            <v>#REF!</v>
          </cell>
          <cell r="AS709" t="e">
            <v>#REF!</v>
          </cell>
          <cell r="AT709" t="e">
            <v>#REF!</v>
          </cell>
          <cell r="AU709" t="e">
            <v>#REF!</v>
          </cell>
          <cell r="AV709" t="e">
            <v>#REF!</v>
          </cell>
          <cell r="AW709" t="e">
            <v>#REF!</v>
          </cell>
          <cell r="AX709" t="e">
            <v>#REF!</v>
          </cell>
          <cell r="AY709" t="e">
            <v>#REF!</v>
          </cell>
          <cell r="AZ709" t="e">
            <v>#REF!</v>
          </cell>
          <cell r="BA709" t="e">
            <v>#REF!</v>
          </cell>
          <cell r="BB709" t="e">
            <v>#REF!</v>
          </cell>
          <cell r="BC709" t="e">
            <v>#REF!</v>
          </cell>
          <cell r="BD709" t="e">
            <v>#REF!</v>
          </cell>
          <cell r="BE709" t="e">
            <v>#REF!</v>
          </cell>
          <cell r="BF709" t="e">
            <v>#REF!</v>
          </cell>
          <cell r="BG709" t="e">
            <v>#REF!</v>
          </cell>
          <cell r="BH709" t="e">
            <v>#REF!</v>
          </cell>
          <cell r="BI709" t="e">
            <v>#REF!</v>
          </cell>
          <cell r="BJ709" t="e">
            <v>#REF!</v>
          </cell>
          <cell r="BK709" t="e">
            <v>#REF!</v>
          </cell>
          <cell r="BL709" t="e">
            <v>#REF!</v>
          </cell>
          <cell r="BM709" t="e">
            <v>#REF!</v>
          </cell>
          <cell r="BN709" t="e">
            <v>#REF!</v>
          </cell>
          <cell r="BO709" t="e">
            <v>#REF!</v>
          </cell>
          <cell r="BP709" t="e">
            <v>#REF!</v>
          </cell>
          <cell r="BQ709" t="e">
            <v>#REF!</v>
          </cell>
          <cell r="BR709" t="e">
            <v>#REF!</v>
          </cell>
          <cell r="BS709" t="e">
            <v>#REF!</v>
          </cell>
          <cell r="BT709" t="e">
            <v>#REF!</v>
          </cell>
          <cell r="BU709">
            <v>50</v>
          </cell>
        </row>
        <row r="710">
          <cell r="F710">
            <v>0</v>
          </cell>
        </row>
        <row r="711">
          <cell r="F711">
            <v>0</v>
          </cell>
        </row>
        <row r="712">
          <cell r="F712">
            <v>0</v>
          </cell>
        </row>
        <row r="713">
          <cell r="F713">
            <v>0</v>
          </cell>
        </row>
        <row r="714">
          <cell r="F714">
            <v>0</v>
          </cell>
        </row>
        <row r="715">
          <cell r="F715">
            <v>0</v>
          </cell>
        </row>
        <row r="716">
          <cell r="F716">
            <v>0</v>
          </cell>
        </row>
        <row r="717">
          <cell r="F717">
            <v>0</v>
          </cell>
        </row>
        <row r="718">
          <cell r="F718">
            <v>0</v>
          </cell>
        </row>
        <row r="719">
          <cell r="F719">
            <v>0</v>
          </cell>
        </row>
        <row r="720">
          <cell r="F720">
            <v>0</v>
          </cell>
        </row>
        <row r="721">
          <cell r="F721">
            <v>0</v>
          </cell>
        </row>
        <row r="722">
          <cell r="F722">
            <v>0</v>
          </cell>
        </row>
        <row r="723">
          <cell r="F723">
            <v>0</v>
          </cell>
        </row>
        <row r="724">
          <cell r="F724">
            <v>0</v>
          </cell>
        </row>
        <row r="725">
          <cell r="F725">
            <v>0</v>
          </cell>
        </row>
        <row r="726">
          <cell r="F726">
            <v>0</v>
          </cell>
        </row>
        <row r="727">
          <cell r="F727">
            <v>0</v>
          </cell>
        </row>
        <row r="728">
          <cell r="F728">
            <v>0</v>
          </cell>
        </row>
        <row r="729">
          <cell r="F729">
            <v>0</v>
          </cell>
        </row>
        <row r="730">
          <cell r="F730">
            <v>0</v>
          </cell>
        </row>
        <row r="731">
          <cell r="F731">
            <v>0</v>
          </cell>
        </row>
        <row r="732">
          <cell r="F732">
            <v>0</v>
          </cell>
        </row>
        <row r="733">
          <cell r="F733">
            <v>0</v>
          </cell>
        </row>
        <row r="734">
          <cell r="F734">
            <v>0</v>
          </cell>
        </row>
        <row r="735">
          <cell r="F735">
            <v>0</v>
          </cell>
        </row>
        <row r="736">
          <cell r="F736">
            <v>0</v>
          </cell>
        </row>
        <row r="737">
          <cell r="F737">
            <v>0</v>
          </cell>
        </row>
        <row r="738">
          <cell r="F738">
            <v>0</v>
          </cell>
        </row>
        <row r="739">
          <cell r="F739">
            <v>0</v>
          </cell>
        </row>
        <row r="740">
          <cell r="F740">
            <v>0</v>
          </cell>
        </row>
        <row r="741">
          <cell r="F741">
            <v>0</v>
          </cell>
        </row>
        <row r="742">
          <cell r="F742">
            <v>0</v>
          </cell>
        </row>
        <row r="743">
          <cell r="F743">
            <v>0</v>
          </cell>
        </row>
        <row r="744">
          <cell r="F744">
            <v>0</v>
          </cell>
        </row>
        <row r="745">
          <cell r="F745">
            <v>0</v>
          </cell>
        </row>
        <row r="746">
          <cell r="F746">
            <v>0</v>
          </cell>
        </row>
        <row r="747">
          <cell r="F747">
            <v>0</v>
          </cell>
        </row>
        <row r="748">
          <cell r="F748">
            <v>0</v>
          </cell>
        </row>
        <row r="749">
          <cell r="F749">
            <v>0</v>
          </cell>
        </row>
        <row r="750">
          <cell r="F750">
            <v>0</v>
          </cell>
        </row>
        <row r="751">
          <cell r="F751">
            <v>0</v>
          </cell>
        </row>
        <row r="752">
          <cell r="F752">
            <v>0</v>
          </cell>
        </row>
        <row r="753">
          <cell r="F753">
            <v>0</v>
          </cell>
        </row>
        <row r="754">
          <cell r="F754">
            <v>0</v>
          </cell>
        </row>
        <row r="755">
          <cell r="F755">
            <v>0</v>
          </cell>
        </row>
        <row r="756">
          <cell r="F756">
            <v>0</v>
          </cell>
        </row>
        <row r="757">
          <cell r="F757">
            <v>0</v>
          </cell>
        </row>
        <row r="758">
          <cell r="F758">
            <v>0</v>
          </cell>
        </row>
        <row r="759">
          <cell r="F759">
            <v>0</v>
          </cell>
        </row>
        <row r="760">
          <cell r="F760">
            <v>0</v>
          </cell>
        </row>
        <row r="761">
          <cell r="F761">
            <v>0</v>
          </cell>
        </row>
        <row r="762">
          <cell r="F762">
            <v>0</v>
          </cell>
        </row>
        <row r="763">
          <cell r="F763">
            <v>0</v>
          </cell>
        </row>
        <row r="764">
          <cell r="F764">
            <v>0</v>
          </cell>
        </row>
        <row r="765">
          <cell r="F765">
            <v>0</v>
          </cell>
        </row>
      </sheetData>
      <sheetData sheetId="6"/>
      <sheetData sheetId="7"/>
      <sheetData sheetId="8">
        <row r="4">
          <cell r="P4">
            <v>0.01</v>
          </cell>
          <cell r="Q4">
            <v>0.01</v>
          </cell>
          <cell r="R4" t="str">
            <v/>
          </cell>
          <cell r="W4" t="str">
            <v>Interview Date</v>
          </cell>
          <cell r="X4" t="str">
            <v/>
          </cell>
          <cell r="Y4" t="str">
            <v>Month</v>
          </cell>
          <cell r="Z4" t="str">
            <v>Day</v>
          </cell>
          <cell r="AA4">
            <v>0</v>
          </cell>
          <cell r="AB4">
            <v>0</v>
          </cell>
          <cell r="AC4">
            <v>0</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0</v>
          </cell>
          <cell r="AT4">
            <v>0</v>
          </cell>
          <cell r="AU4">
            <v>0</v>
          </cell>
          <cell r="AV4">
            <v>0</v>
          </cell>
          <cell r="AW4">
            <v>0</v>
          </cell>
          <cell r="AX4">
            <v>0</v>
          </cell>
          <cell r="AY4">
            <v>0</v>
          </cell>
          <cell r="AZ4">
            <v>0</v>
          </cell>
          <cell r="BA4">
            <v>0</v>
          </cell>
          <cell r="BB4">
            <v>0</v>
          </cell>
          <cell r="BC4">
            <v>0</v>
          </cell>
          <cell r="BD4">
            <v>0</v>
          </cell>
          <cell r="BE4">
            <v>0</v>
          </cell>
          <cell r="BF4">
            <v>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0</v>
          </cell>
          <cell r="BV4">
            <v>0</v>
          </cell>
        </row>
        <row r="5">
          <cell r="P5">
            <v>0.02</v>
          </cell>
          <cell r="Q5">
            <v>0.02</v>
          </cell>
          <cell r="R5" t="str">
            <v/>
          </cell>
          <cell r="W5" t="str">
            <v>Enumerator Code</v>
          </cell>
          <cell r="X5" t="str">
            <v/>
          </cell>
          <cell r="Y5" t="str">
            <v>|___|___|___|</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0</v>
          </cell>
          <cell r="AU5">
            <v>0</v>
          </cell>
          <cell r="AV5">
            <v>0</v>
          </cell>
          <cell r="AW5">
            <v>0</v>
          </cell>
          <cell r="AX5">
            <v>0</v>
          </cell>
          <cell r="AY5">
            <v>0</v>
          </cell>
          <cell r="AZ5">
            <v>0</v>
          </cell>
          <cell r="BA5">
            <v>0</v>
          </cell>
          <cell r="BB5">
            <v>0</v>
          </cell>
          <cell r="BC5">
            <v>0</v>
          </cell>
          <cell r="BD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V5">
            <v>0</v>
          </cell>
        </row>
        <row r="6">
          <cell r="P6">
            <v>0.03</v>
          </cell>
          <cell r="Q6">
            <v>0.03</v>
          </cell>
          <cell r="R6" t="str">
            <v/>
          </cell>
          <cell r="W6" t="str">
            <v>Supervisor Code</v>
          </cell>
          <cell r="X6" t="str">
            <v/>
          </cell>
          <cell r="Y6" t="str">
            <v>|___|___|___|</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row>
        <row r="7">
          <cell r="P7">
            <v>0.51</v>
          </cell>
          <cell r="Q7">
            <v>0.04</v>
          </cell>
          <cell r="R7" t="str">
            <v/>
          </cell>
          <cell r="W7" t="str">
            <v>Village Code</v>
          </cell>
          <cell r="X7" t="str">
            <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cell r="AV7">
            <v>0</v>
          </cell>
          <cell r="AW7">
            <v>0</v>
          </cell>
          <cell r="AX7">
            <v>0</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cell r="BV7">
            <v>0</v>
          </cell>
        </row>
        <row r="8">
          <cell r="P8">
            <v>0.5</v>
          </cell>
          <cell r="Q8">
            <v>0.05</v>
          </cell>
          <cell r="R8" t="str">
            <v/>
          </cell>
          <cell r="W8" t="str">
            <v>Household Code</v>
          </cell>
          <cell r="X8" t="str">
            <v/>
          </cell>
          <cell r="Y8" t="str">
            <v>|___|___|___|___|___|</v>
          </cell>
          <cell r="Z8" t="str">
            <v>New Dwelling</v>
          </cell>
          <cell r="AA8" t="str">
            <v>Same Male Respondent</v>
          </cell>
          <cell r="AB8" t="str">
            <v>Different Male Respondent, Same Household</v>
          </cell>
          <cell r="AC8" t="str">
            <v>Relation to Original Male Respondent:</v>
          </cell>
          <cell r="AD8" t="str">
            <v>Different Household, Same Dwelling</v>
          </cell>
          <cell r="AE8" t="str">
            <v>Next Dwelling</v>
          </cell>
          <cell r="AF8" t="str">
            <v>Selected by Selection Procedure</v>
          </cell>
          <cell r="AG8" t="str">
            <v>Number of New Dwellings Surveyed in Village:</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V8">
            <v>0</v>
          </cell>
        </row>
        <row r="9">
          <cell r="P9">
            <v>0.04</v>
          </cell>
          <cell r="Q9">
            <v>6.0000000000000005E-2</v>
          </cell>
          <cell r="R9" t="str">
            <v/>
          </cell>
          <cell r="W9" t="str">
            <v>Interview Start Time</v>
          </cell>
          <cell r="X9" t="str">
            <v>[USE  24 HOUR CLOCK]</v>
          </cell>
          <cell r="Y9" t="str">
            <v>Hours</v>
          </cell>
          <cell r="Z9" t="str">
            <v>Minutes</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0</v>
          </cell>
          <cell r="BV9">
            <v>0</v>
          </cell>
        </row>
        <row r="10">
          <cell r="P10">
            <v>0.05</v>
          </cell>
          <cell r="Q10">
            <v>7.0000000000000007E-2</v>
          </cell>
          <cell r="R10" t="str">
            <v/>
          </cell>
          <cell r="W10" t="str">
            <v>Interview End Time</v>
          </cell>
          <cell r="X10" t="str">
            <v>[USE  24 HOUR CLOCK]</v>
          </cell>
          <cell r="Y10" t="str">
            <v>Hours</v>
          </cell>
          <cell r="Z10" t="str">
            <v>Minutes</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row>
        <row r="11">
          <cell r="P11">
            <v>0.06</v>
          </cell>
          <cell r="Q11">
            <v>0.08</v>
          </cell>
          <cell r="R11" t="str">
            <v/>
          </cell>
          <cell r="W11" t="str">
            <v>Province Name</v>
          </cell>
          <cell r="X11" t="str">
            <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v>0</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V11">
            <v>0</v>
          </cell>
        </row>
        <row r="12">
          <cell r="P12">
            <v>7.0000000000000007E-2</v>
          </cell>
          <cell r="Q12">
            <v>0.09</v>
          </cell>
          <cell r="R12" t="str">
            <v/>
          </cell>
          <cell r="W12" t="str">
            <v>District Name</v>
          </cell>
          <cell r="X12" t="str">
            <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row>
        <row r="13">
          <cell r="P13">
            <v>0.08</v>
          </cell>
          <cell r="Q13">
            <v>9.9999999999999992E-2</v>
          </cell>
          <cell r="R13" t="str">
            <v>-</v>
          </cell>
          <cell r="W13" t="str">
            <v>Village Name</v>
          </cell>
          <cell r="X13" t="str">
            <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row>
        <row r="14">
          <cell r="P14">
            <v>0.09</v>
          </cell>
          <cell r="Q14">
            <v>0.10999999999999999</v>
          </cell>
          <cell r="R14" t="str">
            <v/>
          </cell>
          <cell r="W14" t="str">
            <v>Geocode</v>
          </cell>
          <cell r="X14" t="str">
            <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row>
        <row r="15">
          <cell r="P15">
            <v>0.1</v>
          </cell>
          <cell r="Q15">
            <v>0.11999999999999998</v>
          </cell>
          <cell r="R15" t="str">
            <v/>
          </cell>
          <cell r="W15" t="str">
            <v>Alternate Village Name</v>
          </cell>
          <cell r="X15" t="str">
            <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row>
        <row r="16">
          <cell r="P16">
            <v>0.61</v>
          </cell>
          <cell r="Q16">
            <v>0.12999999999999998</v>
          </cell>
          <cell r="R16" t="str">
            <v/>
          </cell>
          <cell r="W16" t="str">
            <v>Dwelling Latitude</v>
          </cell>
          <cell r="X16" t="str">
            <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row>
        <row r="17">
          <cell r="P17">
            <v>0.62</v>
          </cell>
          <cell r="Q17">
            <v>0.13999999999999999</v>
          </cell>
          <cell r="R17" t="str">
            <v/>
          </cell>
          <cell r="W17" t="str">
            <v>Dwelling Longitude</v>
          </cell>
          <cell r="X17" t="str">
            <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row>
        <row r="18">
          <cell r="P18" t="str">
            <v>F.90</v>
          </cell>
          <cell r="Q18" t="str">
            <v>-</v>
          </cell>
          <cell r="R18" t="str">
            <v/>
          </cell>
          <cell r="W18" t="str">
            <v>[Greeting and Introduction]</v>
          </cell>
          <cell r="X18" t="str">
            <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row>
        <row r="19">
          <cell r="P19" t="str">
            <v>F.91</v>
          </cell>
          <cell r="Q19" t="str">
            <v>-</v>
          </cell>
          <cell r="R19" t="str">
            <v/>
          </cell>
          <cell r="W19" t="str">
            <v>My name is [your name] and I am working for the VAU office in Kabul. We are doing interviews with people in villages in this district to find out more about how the situation is changing over time. I want to ask you some questions regarding you and village situation. This interview has 15 sections and approximately it will last about one hour.</v>
          </cell>
          <cell r="X19" t="str">
            <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row>
        <row r="20">
          <cell r="P20" t="str">
            <v>F.92</v>
          </cell>
          <cell r="Q20" t="str">
            <v>-</v>
          </cell>
          <cell r="R20" t="str">
            <v/>
          </cell>
          <cell r="W20" t="str">
            <v xml:space="preserve">I should tell you that all your answers will be confidential, and we don’t share your name and information which are you telling us during the interview with anyone inside the village or outside of the village. If you are not comfortable with some questions, you can refuse to answer and/or if you don’t want to continue the interview, you can stop. </v>
          </cell>
          <cell r="X20" t="str">
            <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row>
        <row r="21">
          <cell r="P21" t="str">
            <v>F.93</v>
          </cell>
          <cell r="Q21" t="str">
            <v>-</v>
          </cell>
          <cell r="R21" t="str">
            <v/>
          </cell>
          <cell r="W21" t="str">
            <v xml:space="preserve">You should know that the answers you give to these questions will not have any impact on your village or for your family. We just want to know the correct answers, in order to know the real situation in this village. I would request that you do not give me those answers that you think I want, but just tell me the true and real answers. </v>
          </cell>
          <cell r="X21" t="str">
            <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row>
        <row r="22">
          <cell r="P22" t="str">
            <v>F.01</v>
          </cell>
          <cell r="Q22" t="str">
            <v>F.01</v>
          </cell>
          <cell r="R22" t="str">
            <v>A.01</v>
          </cell>
          <cell r="W22" t="str">
            <v>Do you agree to participate in this interview?</v>
          </cell>
          <cell r="X22" t="str">
            <v/>
          </cell>
          <cell r="Y22" t="str">
            <v>No</v>
          </cell>
          <cell r="Z22" t="str">
            <v>Yes</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row>
        <row r="23">
          <cell r="P23" t="str">
            <v>F.03</v>
          </cell>
          <cell r="Q23" t="str">
            <v>F.02</v>
          </cell>
          <cell r="R23" t="str">
            <v/>
          </cell>
          <cell r="W23" t="str">
            <v>What is your name?</v>
          </cell>
          <cell r="X23" t="str">
            <v/>
          </cell>
          <cell r="Y23" t="str">
            <v>Refuse to Provide Name</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row>
        <row r="24">
          <cell r="P24">
            <v>1.03</v>
          </cell>
          <cell r="Q24">
            <v>1.02</v>
          </cell>
          <cell r="R24" t="str">
            <v/>
          </cell>
          <cell r="W24" t="str">
            <v>In which work or occupation do you spend most of your time?</v>
          </cell>
          <cell r="X24" t="str">
            <v/>
          </cell>
          <cell r="Y24" t="str">
            <v>House Work</v>
          </cell>
          <cell r="Z24" t="str">
            <v>Clothes Washing</v>
          </cell>
          <cell r="AA24" t="str">
            <v>Crop Production for Home Consumption</v>
          </cell>
          <cell r="AB24" t="str">
            <v>Production And Sale Of Field Crops</v>
          </cell>
          <cell r="AC24" t="str">
            <v>Production And Sale Of Opium</v>
          </cell>
          <cell r="AD24" t="str">
            <v>Production And Sale Of Orchard Products</v>
          </cell>
          <cell r="AE24" t="str">
            <v>Agricultural Wage Labour</v>
          </cell>
          <cell r="AF24" t="str">
            <v>Opium Wage Labour</v>
          </cell>
          <cell r="AG24" t="str">
            <v>Processing of Pistachios</v>
          </cell>
          <cell r="AH24" t="str">
            <v>Livestock Production for Home Consumption</v>
          </cell>
          <cell r="AI24" t="str">
            <v>Wool Weaving</v>
          </cell>
          <cell r="AJ24" t="str">
            <v>Production And Sale Of Live Animals</v>
          </cell>
          <cell r="AK24" t="str">
            <v>Production And Sale Of Leather, Skins &amp; Wool</v>
          </cell>
          <cell r="AL24" t="str">
            <v>Production and Sale of Dairy Products (Milk, Cheese, or Curd)</v>
          </cell>
          <cell r="AM24" t="str">
            <v>Livestock Wage Labour</v>
          </cell>
          <cell r="AN24" t="str">
            <v>Collection of Bushes / Firewood for Sale</v>
          </cell>
          <cell r="AO24" t="str">
            <v>Collection of Bushes / Firewood for Home Use</v>
          </cell>
          <cell r="AP24" t="str">
            <v>Beauty Parlor</v>
          </cell>
          <cell r="AQ24" t="str">
            <v>Trading / Middleman</v>
          </cell>
          <cell r="AR24" t="str">
            <v>Collector and Seller Of Bushes</v>
          </cell>
          <cell r="AS24" t="str">
            <v>Cross Border Trade</v>
          </cell>
          <cell r="AT24" t="str">
            <v>Smuggling</v>
          </cell>
          <cell r="AU24" t="str">
            <v>Shopkeeper</v>
          </cell>
          <cell r="AV24" t="str">
            <v>Milling</v>
          </cell>
          <cell r="AW24" t="str">
            <v xml:space="preserve">Mining </v>
          </cell>
          <cell r="AX24" t="str">
            <v xml:space="preserve">Baker </v>
          </cell>
          <cell r="AY24" t="str">
            <v>Tailor</v>
          </cell>
          <cell r="AZ24" t="str">
            <v>Needlecraft</v>
          </cell>
          <cell r="BA24" t="str">
            <v>Carpet Weaving</v>
          </cell>
          <cell r="BB24" t="str">
            <v>Doctor</v>
          </cell>
          <cell r="BC24" t="str">
            <v>Health Worker / Nurse / Midwife</v>
          </cell>
          <cell r="BD24" t="str">
            <v>Principal / Teacher Manager / Teacher</v>
          </cell>
          <cell r="BE24" t="str">
            <v>Job With Government</v>
          </cell>
          <cell r="BF24" t="str">
            <v>Job With Non-Government Organization</v>
          </cell>
          <cell r="BG24" t="str">
            <v>Job With Company Or Private Sector</v>
          </cell>
          <cell r="BH24" t="str">
            <v>Military Service / Police / Army</v>
          </cell>
          <cell r="BI24" t="str">
            <v>Begging</v>
          </cell>
          <cell r="BJ24" t="str">
            <v>None</v>
          </cell>
          <cell r="BK24" t="str">
            <v>Other:</v>
          </cell>
          <cell r="BL24">
            <v>0</v>
          </cell>
          <cell r="BM24">
            <v>0</v>
          </cell>
          <cell r="BN24">
            <v>0</v>
          </cell>
          <cell r="BO24">
            <v>0</v>
          </cell>
          <cell r="BP24">
            <v>0</v>
          </cell>
          <cell r="BQ24">
            <v>0</v>
          </cell>
          <cell r="BR24">
            <v>0</v>
          </cell>
          <cell r="BS24">
            <v>0</v>
          </cell>
          <cell r="BT24">
            <v>0</v>
          </cell>
          <cell r="BU24">
            <v>0</v>
          </cell>
          <cell r="BV24">
            <v>0</v>
          </cell>
        </row>
        <row r="25">
          <cell r="P25">
            <v>1.05</v>
          </cell>
          <cell r="Q25">
            <v>1.03</v>
          </cell>
          <cell r="R25" t="str">
            <v/>
          </cell>
          <cell r="W25" t="str">
            <v>How many years of school, madrassas or mosque school have you completed?</v>
          </cell>
          <cell r="X25" t="str">
            <v>[MARK ALL MENTIONED]</v>
          </cell>
          <cell r="Y25" t="str">
            <v>Zero Years</v>
          </cell>
          <cell r="Z25" t="str">
            <v>Years</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row>
        <row r="26">
          <cell r="P26">
            <v>1.1599999999999999</v>
          </cell>
          <cell r="Q26">
            <v>1.1200000000000001</v>
          </cell>
          <cell r="R26" t="str">
            <v/>
          </cell>
          <cell r="W26" t="str">
            <v>How many rooms are there in this dwelling?</v>
          </cell>
          <cell r="X26" t="str">
            <v/>
          </cell>
          <cell r="Y26" t="str">
            <v>Rooms</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row>
        <row r="27">
          <cell r="P27">
            <v>1.17</v>
          </cell>
          <cell r="Q27">
            <v>1.1300000000000001</v>
          </cell>
          <cell r="R27">
            <v>1.06</v>
          </cell>
          <cell r="W27" t="str">
            <v>Are any rooms in this dwelling shared with other households?</v>
          </cell>
          <cell r="X27" t="str">
            <v/>
          </cell>
          <cell r="Y27" t="str">
            <v>No</v>
          </cell>
          <cell r="Z27" t="str">
            <v>Yes</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row>
        <row r="28">
          <cell r="P28">
            <v>1.18</v>
          </cell>
          <cell r="Q28">
            <v>1.1400000000000001</v>
          </cell>
          <cell r="R28" t="str">
            <v/>
          </cell>
          <cell r="W28" t="str">
            <v>How many rooms are occupied by the other family?</v>
          </cell>
          <cell r="X28" t="str">
            <v/>
          </cell>
          <cell r="Y28" t="str">
            <v>Rooms</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row>
        <row r="29">
          <cell r="P29">
            <v>1.06</v>
          </cell>
          <cell r="Q29">
            <v>1.04</v>
          </cell>
          <cell r="R29" t="str">
            <v/>
          </cell>
          <cell r="W29" t="str">
            <v>In total, how many people live in this household?</v>
          </cell>
          <cell r="X29" t="str">
            <v/>
          </cell>
          <cell r="Y29" t="str">
            <v>People</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row>
        <row r="30">
          <cell r="P30" t="str">
            <v>N.47</v>
          </cell>
          <cell r="Q30" t="str">
            <v>N/A</v>
          </cell>
          <cell r="R30" t="str">
            <v/>
          </cell>
          <cell r="W30" t="str">
            <v>For each household member, please tell me their name and age.</v>
          </cell>
          <cell r="X30" t="str">
            <v>[USE CODE]</v>
          </cell>
          <cell r="Y30" t="str">
            <v>Name</v>
          </cell>
          <cell r="Z30" t="str">
            <v>Age</v>
          </cell>
          <cell r="AA30" t="str">
            <v>Gender</v>
          </cell>
          <cell r="AB30" t="str">
            <v>Male</v>
          </cell>
          <cell r="AC30" t="str">
            <v>Female</v>
          </cell>
          <cell r="AD30" t="str">
            <v>Years</v>
          </cell>
          <cell r="AE30" t="str">
            <v>Head of Household</v>
          </cell>
          <cell r="AF30" t="str">
            <v>Wife</v>
          </cell>
          <cell r="AG30" t="str">
            <v>Son</v>
          </cell>
          <cell r="AH30" t="str">
            <v>Daughter</v>
          </cell>
          <cell r="AI30" t="str">
            <v>Grandson</v>
          </cell>
          <cell r="AJ30" t="str">
            <v>Granddaughter</v>
          </cell>
          <cell r="AK30" t="str">
            <v>Mother</v>
          </cell>
          <cell r="AL30" t="str">
            <v>Father</v>
          </cell>
          <cell r="AM30" t="str">
            <v>Brother</v>
          </cell>
          <cell r="AN30" t="str">
            <v>Sister</v>
          </cell>
          <cell r="AO30" t="str">
            <v>Grandfather</v>
          </cell>
          <cell r="AP30" t="str">
            <v>Grandmother</v>
          </cell>
          <cell r="AQ30" t="str">
            <v>Uncle</v>
          </cell>
          <cell r="AR30" t="str">
            <v>Aunt</v>
          </cell>
          <cell r="AS30" t="str">
            <v>Nephew</v>
          </cell>
          <cell r="AT30" t="str">
            <v>Niece</v>
          </cell>
          <cell r="AU30" t="str">
            <v>First Cousin (Male)</v>
          </cell>
          <cell r="AV30" t="str">
            <v>First Cousin (Female)</v>
          </cell>
          <cell r="AW30" t="str">
            <v>Son-in-Law</v>
          </cell>
          <cell r="AX30" t="str">
            <v>Daughter-in-Law</v>
          </cell>
          <cell r="AY30" t="str">
            <v>Brother-in-Law</v>
          </cell>
          <cell r="AZ30" t="str">
            <v>Sister-in-Law</v>
          </cell>
          <cell r="BA30" t="str">
            <v>Father-in-Law</v>
          </cell>
          <cell r="BB30" t="str">
            <v>Mother-in-Law</v>
          </cell>
          <cell r="BC30" t="str">
            <v>Other Male Relative</v>
          </cell>
          <cell r="BD30" t="str">
            <v>Other Female Relative</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row>
        <row r="31">
          <cell r="P31">
            <v>3.23</v>
          </cell>
          <cell r="Q31">
            <v>1.1600000000000001</v>
          </cell>
          <cell r="R31">
            <v>1.1000000000000001</v>
          </cell>
          <cell r="W31" t="str">
            <v>Is {name of child} enrolled in school?</v>
          </cell>
          <cell r="X31" t="str">
            <v>[FOR CHILDREN AGED BETWEEN 6 AND 18]</v>
          </cell>
          <cell r="Y31" t="str">
            <v>No</v>
          </cell>
          <cell r="Z31" t="str">
            <v>Yes</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row>
        <row r="32">
          <cell r="P32">
            <v>3.24</v>
          </cell>
          <cell r="Q32">
            <v>1.1700000000000002</v>
          </cell>
          <cell r="R32" t="str">
            <v>طفل دیگر</v>
          </cell>
          <cell r="W32" t="str">
            <v>What is the main reason that {name of child} does not attend school?</v>
          </cell>
          <cell r="X32" t="str">
            <v>[USE CODE]</v>
          </cell>
          <cell r="Y32" t="str">
            <v>No School in Area</v>
          </cell>
          <cell r="Z32" t="str">
            <v>No Girls' School or Female Teachers</v>
          </cell>
          <cell r="AA32" t="str">
            <v>Cost of School / Materials</v>
          </cell>
          <cell r="AB32" t="str">
            <v>Cost of Transport</v>
          </cell>
          <cell r="AC32" t="str">
            <v>Travel Takes Too Long</v>
          </cell>
          <cell r="AD32" t="str">
            <v>Security Problems</v>
          </cell>
          <cell r="AE32" t="str">
            <v>Poor Quality of Education</v>
          </cell>
          <cell r="AF32" t="str">
            <v>Needed for Work</v>
          </cell>
          <cell r="AG32" t="str">
            <v>Children Don't Like School</v>
          </cell>
          <cell r="AH32" t="str">
            <v>School Is Not Useful</v>
          </cell>
          <cell r="AI32" t="str">
            <v>Against Culture / Opposite Islam</v>
          </cell>
          <cell r="AJ32" t="str">
            <v>Go to Madrassa Instead</v>
          </cell>
          <cell r="AK32" t="str">
            <v>They Are Married</v>
          </cell>
          <cell r="AL32" t="str">
            <v>Other:</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row>
        <row r="33">
          <cell r="P33" t="str">
            <v>N.67</v>
          </cell>
          <cell r="Q33" t="str">
            <v>N/A</v>
          </cell>
          <cell r="R33">
            <v>1.1200000000000001</v>
          </cell>
          <cell r="W33" t="str">
            <v>During the past month, did {name of child} not attend school for more than one week? {[IF SCHOOL IS NOT IN SESSION] Was {name of child} absent from school for longer than a week before the holidays?}</v>
          </cell>
          <cell r="X33" t="str">
            <v/>
          </cell>
          <cell r="Y33" t="str">
            <v>No</v>
          </cell>
          <cell r="Z33" t="str">
            <v>Yes</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row>
        <row r="34">
          <cell r="P34" t="str">
            <v>N.68</v>
          </cell>
          <cell r="Q34" t="str">
            <v>N/A</v>
          </cell>
          <cell r="R34" t="str">
            <v/>
          </cell>
          <cell r="W34" t="str">
            <v>What was the main reason for this?</v>
          </cell>
          <cell r="X34" t="str">
            <v>[USE CODE]</v>
          </cell>
          <cell r="Y34" t="str">
            <v>Illness</v>
          </cell>
          <cell r="Z34" t="str">
            <v>Required for Work</v>
          </cell>
          <cell r="AA34" t="str">
            <v>Wedding</v>
          </cell>
          <cell r="AB34" t="str">
            <v>Death in Family</v>
          </cell>
          <cell r="AC34" t="str">
            <v>Weather Problem</v>
          </cell>
          <cell r="AD34" t="str">
            <v>Road Was Flooded</v>
          </cell>
          <cell r="AE34" t="str">
            <v>Security Problem</v>
          </cell>
          <cell r="AF34" t="str">
            <v>Feud or Dispute</v>
          </cell>
          <cell r="AG34" t="str">
            <v>School Was Threatened</v>
          </cell>
          <cell r="AH34" t="str">
            <v>Teacher Was Absent</v>
          </cell>
          <cell r="AI34" t="str">
            <v>Child Refused to Go</v>
          </cell>
          <cell r="AJ34" t="str">
            <v>Father Was Away</v>
          </cell>
          <cell r="AK34" t="str">
            <v>Travelled Outside Village</v>
          </cell>
          <cell r="AL34" t="str">
            <v>Other:</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row>
        <row r="35">
          <cell r="P35" t="str">
            <v>N.48</v>
          </cell>
          <cell r="Q35" t="str">
            <v>N/A</v>
          </cell>
          <cell r="R35" t="str">
            <v/>
          </cell>
          <cell r="W35" t="str">
            <v>During the past week, how many days did {name of child} attend school?</v>
          </cell>
          <cell r="X35" t="str">
            <v/>
          </cell>
          <cell r="Y35" t="str">
            <v>Days</v>
          </cell>
          <cell r="Z35" t="str">
            <v>One</v>
          </cell>
          <cell r="AA35" t="str">
            <v>Two</v>
          </cell>
          <cell r="AB35" t="str">
            <v>Three</v>
          </cell>
          <cell r="AC35" t="str">
            <v>Four</v>
          </cell>
          <cell r="AD35" t="str">
            <v>Five</v>
          </cell>
          <cell r="AE35" t="str">
            <v>Six</v>
          </cell>
          <cell r="AF35" t="str">
            <v>Seven</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row>
        <row r="36">
          <cell r="P36" t="str">
            <v>N.79</v>
          </cell>
          <cell r="Q36" t="str">
            <v>N/A</v>
          </cell>
          <cell r="R36" t="str">
            <v/>
          </cell>
          <cell r="W36" t="str">
            <v>During the past 2 weeks, has {name of child} suffered from diahrroea?</v>
          </cell>
          <cell r="X36" t="str">
            <v>[FOR CHILDREN UNDER 5]</v>
          </cell>
          <cell r="Y36" t="str">
            <v>No</v>
          </cell>
          <cell r="Z36" t="str">
            <v>Yes</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row>
        <row r="37">
          <cell r="P37" t="str">
            <v>N.80</v>
          </cell>
          <cell r="Q37" t="str">
            <v>N/A</v>
          </cell>
          <cell r="R37" t="str">
            <v/>
          </cell>
          <cell r="W37" t="str">
            <v>Has {name of child} suffered any other medical problems during the past 2 weeks? [IF YES] What were the symptoms?</v>
          </cell>
          <cell r="X37" t="str">
            <v>[USE CODE]</v>
          </cell>
          <cell r="Y37" t="str">
            <v>Fatigue / Tiredness</v>
          </cell>
          <cell r="Z37" t="str">
            <v>Muscle or Feet Ache</v>
          </cell>
          <cell r="AA37" t="str">
            <v>Headache</v>
          </cell>
          <cell r="AB37" t="str">
            <v>Dizziness</v>
          </cell>
          <cell r="AC37" t="str">
            <v>Fainting</v>
          </cell>
          <cell r="AD37" t="str">
            <v>Breathing Problems</v>
          </cell>
          <cell r="AE37" t="str">
            <v>Pain in Throat, Nose, and/or Ears</v>
          </cell>
          <cell r="AF37" t="str">
            <v>Chill / Flu</v>
          </cell>
          <cell r="AG37" t="str">
            <v>Fever</v>
          </cell>
          <cell r="AH37" t="str">
            <v>Stomach</v>
          </cell>
          <cell r="AI37" t="str">
            <v>Vomiting</v>
          </cell>
          <cell r="AJ37" t="str">
            <v>Heartache</v>
          </cell>
          <cell r="AK37" t="str">
            <v>Liver</v>
          </cell>
          <cell r="AL37" t="str">
            <v>Kidney</v>
          </cell>
          <cell r="AM37" t="str">
            <v>Lungs</v>
          </cell>
          <cell r="AN37" t="str">
            <v>Thiroid</v>
          </cell>
          <cell r="AO37" t="str">
            <v>Skin Disease</v>
          </cell>
          <cell r="AP37" t="str">
            <v>Blurred Vision</v>
          </cell>
          <cell r="AQ37" t="str">
            <v>Psychological Issues</v>
          </cell>
          <cell r="AR37" t="str">
            <v>Madness</v>
          </cell>
          <cell r="AS37" t="str">
            <v>Loss of Sight</v>
          </cell>
          <cell r="AT37" t="str">
            <v>Cataract</v>
          </cell>
          <cell r="AU37" t="str">
            <v>Fracture</v>
          </cell>
          <cell r="AV37" t="str">
            <v>Broken Bone(s)</v>
          </cell>
          <cell r="AW37" t="str">
            <v>Burn</v>
          </cell>
          <cell r="AX37" t="str">
            <v>Other:</v>
          </cell>
          <cell r="AY37" t="str">
            <v>No</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row>
        <row r="38">
          <cell r="P38">
            <v>3.17</v>
          </cell>
          <cell r="Q38" t="str">
            <v>N/A</v>
          </cell>
          <cell r="R38" t="str">
            <v/>
          </cell>
          <cell r="W38" t="str">
            <v>During the past 12 months, has {name of child} visited a doctor?</v>
          </cell>
          <cell r="X38" t="str">
            <v>[FOR CHILDREN UNDER 5]</v>
          </cell>
          <cell r="Y38" t="str">
            <v>No</v>
          </cell>
          <cell r="Z38" t="str">
            <v>Yes</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row>
        <row r="39">
          <cell r="P39">
            <v>2.0099999999999998</v>
          </cell>
          <cell r="Q39">
            <v>2.0099999999999998</v>
          </cell>
          <cell r="R39" t="str">
            <v/>
          </cell>
          <cell r="W39" t="str">
            <v>In the past 30 days, what is the main source of drinking water for the household?</v>
          </cell>
          <cell r="X39" t="str">
            <v/>
          </cell>
          <cell r="Y39" t="str">
            <v>Deep Open Well (Public)</v>
          </cell>
          <cell r="Z39" t="str">
            <v>Deep Open Well (Compound)</v>
          </cell>
          <cell r="AA39" t="str">
            <v>Shallow Open Well (Public)</v>
          </cell>
          <cell r="AB39" t="str">
            <v>Shallow Open Well (Compound)</v>
          </cell>
          <cell r="AC39" t="str">
            <v>Hand Pump (Public)</v>
          </cell>
          <cell r="AD39" t="str">
            <v>Hand Pump (Compound)</v>
          </cell>
          <cell r="AE39" t="str">
            <v>Bored Wells (Hand Pump)</v>
          </cell>
          <cell r="AF39" t="str">
            <v>Bored Wells (Motorized)</v>
          </cell>
          <cell r="AG39" t="str">
            <v>Spring (Unprotected)</v>
          </cell>
          <cell r="AH39" t="str">
            <v>Spring (Protected)</v>
          </cell>
          <cell r="AI39" t="str">
            <v>Pipe Scheme (Gravity)</v>
          </cell>
          <cell r="AJ39" t="str">
            <v>Pipe Scheme (Motorized)</v>
          </cell>
          <cell r="AK39" t="str">
            <v>Pipe Scheme (Municipal)</v>
          </cell>
          <cell r="AL39" t="str">
            <v>Arhad</v>
          </cell>
          <cell r="AM39" t="str">
            <v>Kariz</v>
          </cell>
          <cell r="AN39" t="str">
            <v>River / Canal</v>
          </cell>
          <cell r="AO39" t="str">
            <v>Stream</v>
          </cell>
          <cell r="AP39" t="str">
            <v>Lake</v>
          </cell>
          <cell r="AQ39" t="str">
            <v>Small Reservoir</v>
          </cell>
          <cell r="AR39" t="str">
            <v>Pool</v>
          </cell>
          <cell r="AS39" t="str">
            <v>Drainage</v>
          </cell>
          <cell r="AT39" t="str">
            <v>Water Tanker</v>
          </cell>
          <cell r="AU39" t="str">
            <v>Bottled Water</v>
          </cell>
          <cell r="AV39" t="str">
            <v>Other:</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row>
        <row r="40">
          <cell r="P40">
            <v>2.99</v>
          </cell>
          <cell r="Q40">
            <v>2.0199999999999996</v>
          </cell>
          <cell r="R40" t="str">
            <v/>
          </cell>
          <cell r="W40" t="str">
            <v>Who usually brings water for the household?</v>
          </cell>
          <cell r="X40" t="str">
            <v>[MARK ALL MENTIONED]</v>
          </cell>
          <cell r="Y40" t="str">
            <v>Men (Plural)</v>
          </cell>
          <cell r="Z40" t="str">
            <v>Women (Plural)</v>
          </cell>
          <cell r="AA40" t="str">
            <v>Boys (Plural)</v>
          </cell>
          <cell r="AB40" t="str">
            <v>Girls (Plural)</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row>
        <row r="41">
          <cell r="P41">
            <v>2.02</v>
          </cell>
          <cell r="Q41">
            <v>2.0299999999999994</v>
          </cell>
          <cell r="R41" t="str">
            <v/>
          </cell>
          <cell r="W41" t="str">
            <v>How much time does it take to collect water from {name of source} and return home? (including waiting time)</v>
          </cell>
          <cell r="X41" t="str">
            <v/>
          </cell>
          <cell r="Y41" t="str">
            <v>No Time (In Compound)</v>
          </cell>
          <cell r="Z41" t="str">
            <v>Minutes</v>
          </cell>
          <cell r="AA41" t="str">
            <v>Hours</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row>
        <row r="42">
          <cell r="P42">
            <v>2.04</v>
          </cell>
          <cell r="Q42">
            <v>2.0399999999999991</v>
          </cell>
          <cell r="R42" t="str">
            <v/>
          </cell>
          <cell r="W42" t="str">
            <v>In the past 7 days, was water collected on a daily or weekly basis? How many times {per day / week}?</v>
          </cell>
          <cell r="X42" t="str">
            <v/>
          </cell>
          <cell r="Y42" t="str">
            <v>Per Day</v>
          </cell>
          <cell r="Z42" t="str">
            <v>Per Week</v>
          </cell>
          <cell r="AA42" t="str">
            <v>More Than Five Times a Day [SPECIFY]:</v>
          </cell>
          <cell r="AB42" t="str">
            <v>Five Times a Day</v>
          </cell>
          <cell r="AC42" t="str">
            <v>Four Times a Day</v>
          </cell>
          <cell r="AD42" t="str">
            <v>Three Times a Day</v>
          </cell>
          <cell r="AE42" t="str">
            <v>Twice a Day</v>
          </cell>
          <cell r="AF42" t="str">
            <v>Once a Day</v>
          </cell>
          <cell r="AG42" t="str">
            <v>Once a Week</v>
          </cell>
          <cell r="AH42" t="str">
            <v>Twice a Week</v>
          </cell>
          <cell r="AI42" t="str">
            <v>Three Times a Week</v>
          </cell>
          <cell r="AJ42" t="str">
            <v>Four Times a Week</v>
          </cell>
          <cell r="AK42" t="str">
            <v>Five Times a Week</v>
          </cell>
          <cell r="AL42" t="str">
            <v>Six Times a Week</v>
          </cell>
          <cell r="AM42" t="str">
            <v>Other:</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row>
        <row r="43">
          <cell r="P43">
            <v>2.0699999999999998</v>
          </cell>
          <cell r="Q43">
            <v>2.0599999999999987</v>
          </cell>
          <cell r="R43" t="str">
            <v/>
          </cell>
          <cell r="W43" t="str">
            <v>In the past 12 months, were there any times when water from {name of source} was not available or was unsafe? [IF YES] In which seasons?</v>
          </cell>
          <cell r="X43" t="str">
            <v>[MARK ALL MENTIONED]</v>
          </cell>
          <cell r="Y43" t="str">
            <v>Water Was Always Safe and Available</v>
          </cell>
          <cell r="Z43" t="str">
            <v>Water Was Not Available [SPECIFY SEASONS WHEN THIS OCCURED]</v>
          </cell>
          <cell r="AA43" t="str">
            <v>Water Was Not Safe [SPECIFY SEASONS WHEN THIS OCCURED]</v>
          </cell>
          <cell r="AB43" t="str">
            <v>Summer 2011</v>
          </cell>
          <cell r="AC43" t="str">
            <v>Spring 2011</v>
          </cell>
          <cell r="AD43" t="str">
            <v>Winter 2010-11</v>
          </cell>
          <cell r="AE43" t="str">
            <v>Fall 2010</v>
          </cell>
          <cell r="AF43" t="str">
            <v>Summer 2010</v>
          </cell>
          <cell r="AG43" t="str">
            <v>Spring 2010</v>
          </cell>
          <cell r="AH43" t="str">
            <v>All Seasons</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row>
        <row r="44">
          <cell r="P44">
            <v>3.01</v>
          </cell>
          <cell r="Q44">
            <v>3.01</v>
          </cell>
          <cell r="R44">
            <v>2.1099999999999977</v>
          </cell>
          <cell r="W44" t="str">
            <v>During the past 30 days, have you or a woman in your household suffered from an illness or injury?</v>
          </cell>
          <cell r="X44" t="str">
            <v/>
          </cell>
          <cell r="Y44" t="str">
            <v>No, No One in Household Has Suffered Illness or Injury</v>
          </cell>
          <cell r="Z44" t="str">
            <v>Yes, I Have Suffered Illness or Injury</v>
          </cell>
          <cell r="AA44" t="str">
            <v>Yes, Household Member Has Suffered Illness or Injury</v>
          </cell>
          <cell r="AB44" t="str">
            <v>Yes, Both Myself and a Household Member Has Suffered Illness or Injury</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row>
        <row r="45">
          <cell r="P45">
            <v>3.02</v>
          </cell>
          <cell r="Q45">
            <v>3.0199999999999996</v>
          </cell>
          <cell r="R45" t="str">
            <v/>
          </cell>
          <cell r="W45" t="str">
            <v>What was the age of the (most recent) ill or injured person?</v>
          </cell>
          <cell r="X45" t="str">
            <v>[ONLY ASK IF ILL OR INJURED PERSON WAS NOT RESPONDENT. IF RESPONDENT, MARK THE CORRESPONDING CIRCLE]</v>
          </cell>
          <cell r="Y45" t="str">
            <v>Ill or Injured Person Was Respondent</v>
          </cell>
          <cell r="Z45" t="str">
            <v>Years</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row>
        <row r="46">
          <cell r="P46">
            <v>3.03</v>
          </cell>
          <cell r="Q46">
            <v>3.0299999999999994</v>
          </cell>
          <cell r="R46" t="str">
            <v/>
          </cell>
          <cell r="W46" t="str">
            <v>What was the (most recent) illness or injury?</v>
          </cell>
          <cell r="X46" t="str">
            <v/>
          </cell>
          <cell r="Y46" t="str">
            <v>Fatigue / Tiredness</v>
          </cell>
          <cell r="Z46" t="str">
            <v>Muscle or Feet Ache</v>
          </cell>
          <cell r="AA46" t="str">
            <v>Back Pain</v>
          </cell>
          <cell r="AB46" t="str">
            <v>Headache</v>
          </cell>
          <cell r="AC46" t="str">
            <v>Migraine</v>
          </cell>
          <cell r="AD46" t="str">
            <v>Dizziness</v>
          </cell>
          <cell r="AE46" t="str">
            <v>Fainting</v>
          </cell>
          <cell r="AF46" t="str">
            <v>Breathing Problems</v>
          </cell>
          <cell r="AG46" t="str">
            <v>Chill / Flu</v>
          </cell>
          <cell r="AH46" t="str">
            <v>Fever</v>
          </cell>
          <cell r="AI46" t="str">
            <v>Stomach</v>
          </cell>
          <cell r="AJ46" t="str">
            <v>Vomiting</v>
          </cell>
          <cell r="AK46" t="str">
            <v>Diarrhea</v>
          </cell>
          <cell r="AL46" t="str">
            <v>Diarrhea and Vomiting</v>
          </cell>
          <cell r="AM46" t="str">
            <v>Heartache</v>
          </cell>
          <cell r="AN46" t="str">
            <v>Liver</v>
          </cell>
          <cell r="AO46" t="str">
            <v>Kidney</v>
          </cell>
          <cell r="AP46" t="str">
            <v>Lungs</v>
          </cell>
          <cell r="AQ46" t="str">
            <v>Thiroid</v>
          </cell>
          <cell r="AR46" t="str">
            <v>Skin Disease</v>
          </cell>
          <cell r="AS46" t="str">
            <v>Fracture</v>
          </cell>
          <cell r="AT46" t="str">
            <v>Broken Bone(s)</v>
          </cell>
          <cell r="AU46" t="str">
            <v>Blood Pressure</v>
          </cell>
          <cell r="AV46" t="str">
            <v>Pneumonia</v>
          </cell>
          <cell r="AW46" t="str">
            <v>Hepatitis</v>
          </cell>
          <cell r="AX46" t="str">
            <v>Tuberculosis</v>
          </cell>
          <cell r="AY46" t="str">
            <v>Malaria</v>
          </cell>
          <cell r="AZ46" t="str">
            <v>Cholera</v>
          </cell>
          <cell r="BA46" t="str">
            <v>Typhoid</v>
          </cell>
          <cell r="BB46" t="str">
            <v>Blurred Vision</v>
          </cell>
          <cell r="BC46" t="str">
            <v>Loss of Sight</v>
          </cell>
          <cell r="BD46" t="str">
            <v>Cataract</v>
          </cell>
          <cell r="BE46" t="str">
            <v>Psychological Issues</v>
          </cell>
          <cell r="BF46" t="str">
            <v>Madness</v>
          </cell>
          <cell r="BG46" t="str">
            <v>Nesayi</v>
          </cell>
          <cell r="BH46" t="str">
            <v>Walidi</v>
          </cell>
          <cell r="BI46" t="str">
            <v>Burn</v>
          </cell>
          <cell r="BJ46" t="str">
            <v>Self-Immolation</v>
          </cell>
          <cell r="BK46" t="str">
            <v>Other:</v>
          </cell>
          <cell r="BL46" t="e">
            <v>#REF!</v>
          </cell>
          <cell r="BM46">
            <v>0</v>
          </cell>
          <cell r="BN46">
            <v>0</v>
          </cell>
          <cell r="BO46">
            <v>0</v>
          </cell>
          <cell r="BP46">
            <v>0</v>
          </cell>
          <cell r="BQ46">
            <v>0</v>
          </cell>
          <cell r="BR46">
            <v>0</v>
          </cell>
          <cell r="BS46">
            <v>0</v>
          </cell>
          <cell r="BT46">
            <v>0</v>
          </cell>
          <cell r="BU46">
            <v>0</v>
          </cell>
          <cell r="BV46">
            <v>0</v>
          </cell>
        </row>
        <row r="47">
          <cell r="P47">
            <v>3.04</v>
          </cell>
          <cell r="Q47">
            <v>3.0399999999999991</v>
          </cell>
          <cell r="R47">
            <v>2.1099999999999977</v>
          </cell>
          <cell r="W47" t="str">
            <v>For this {name of illness or injury mentioned in 2.08}, did the {you / member of household} receive any treatment?</v>
          </cell>
          <cell r="X47" t="str">
            <v/>
          </cell>
          <cell r="Y47" t="str">
            <v>No</v>
          </cell>
          <cell r="Z47" t="str">
            <v>Yes</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U47">
            <v>0</v>
          </cell>
          <cell r="BV47">
            <v>0</v>
          </cell>
        </row>
        <row r="48">
          <cell r="P48">
            <v>3.05</v>
          </cell>
          <cell r="Q48">
            <v>3.0499999999999989</v>
          </cell>
          <cell r="R48" t="str">
            <v/>
          </cell>
          <cell r="W48" t="str">
            <v>Who gave the treatment? Where was it?</v>
          </cell>
          <cell r="X48" t="str">
            <v/>
          </cell>
          <cell r="Y48" t="str">
            <v>Who</v>
          </cell>
          <cell r="Z48" t="str">
            <v>Where</v>
          </cell>
          <cell r="AA48" t="str">
            <v>Doctor</v>
          </cell>
          <cell r="AB48" t="str">
            <v>Nurse</v>
          </cell>
          <cell r="AC48" t="str">
            <v>Community Health Worker</v>
          </cell>
          <cell r="AD48" t="str">
            <v>Official Midwife</v>
          </cell>
          <cell r="AE48" t="str">
            <v>Unofficial Midwife</v>
          </cell>
          <cell r="AF48" t="str">
            <v>Pharmacy Owner of Worker</v>
          </cell>
          <cell r="AG48" t="str">
            <v>Healer</v>
          </cell>
          <cell r="AH48" t="str">
            <v>Elder</v>
          </cell>
          <cell r="AI48" t="str">
            <v>Mullah</v>
          </cell>
          <cell r="AJ48" t="str">
            <v>Tawiz Nawiz</v>
          </cell>
          <cell r="AK48" t="str">
            <v>Other:</v>
          </cell>
          <cell r="AL48" t="str">
            <v>Hospital</v>
          </cell>
          <cell r="AM48" t="str">
            <v>Government Clinic</v>
          </cell>
          <cell r="AN48" t="str">
            <v>Non-Government Clinic</v>
          </cell>
          <cell r="AO48" t="str">
            <v>Private Doctor's Office or Private Hospital</v>
          </cell>
          <cell r="AP48" t="str">
            <v>House of Doctor or Health Worker</v>
          </cell>
          <cell r="AQ48" t="str">
            <v>Private Pharmacy</v>
          </cell>
          <cell r="AR48" t="str">
            <v>Mosque</v>
          </cell>
          <cell r="AS48" t="str">
            <v>Home</v>
          </cell>
          <cell r="AT48" t="str">
            <v>Neighbor or Relative's Home</v>
          </cell>
          <cell r="AU48" t="str">
            <v>Other:</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row>
        <row r="49">
          <cell r="P49">
            <v>3.15</v>
          </cell>
          <cell r="Q49">
            <v>3.0699999999999985</v>
          </cell>
          <cell r="R49" t="str">
            <v/>
          </cell>
          <cell r="W49" t="str">
            <v>If you get sick and need treatment, is it possible for you to be treated by a male doctor?</v>
          </cell>
          <cell r="X49" t="str">
            <v/>
          </cell>
          <cell r="Y49" t="str">
            <v>No</v>
          </cell>
          <cell r="Z49" t="str">
            <v>Yes</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row>
        <row r="50">
          <cell r="P50">
            <v>3.19</v>
          </cell>
          <cell r="Q50">
            <v>3.0799999999999983</v>
          </cell>
          <cell r="R50" t="str">
            <v/>
          </cell>
          <cell r="W50" t="str">
            <v>Compared to this time last year, has the access of women in this household to medical treatment increased, stayed the same, or decreased?</v>
          </cell>
          <cell r="X50" t="str">
            <v/>
          </cell>
          <cell r="Y50" t="str">
            <v>Increased</v>
          </cell>
          <cell r="Z50" t="str">
            <v>Stayed the Same</v>
          </cell>
          <cell r="AA50" t="str">
            <v>Decreased</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row>
        <row r="51">
          <cell r="P51">
            <v>6.04</v>
          </cell>
          <cell r="Q51">
            <v>4.01</v>
          </cell>
          <cell r="R51">
            <v>3.0399999999999991</v>
          </cell>
          <cell r="W51" t="str">
            <v>What are the names of the people who are usually making decisions for people in the village? (in order of importance)</v>
          </cell>
          <cell r="X51" t="str">
            <v>[IF RESPONDENT GIVES MORE THAN THREE RESPONSES, ASK TO SELECT THREE MOST IMPORTANT]</v>
          </cell>
          <cell r="Y51" t="str">
            <v>No Such Person</v>
          </cell>
          <cell r="Z51" t="str">
            <v>|________________|</v>
          </cell>
          <cell r="AA51" t="str">
            <v>No Such Person</v>
          </cell>
          <cell r="AB51" t="str">
            <v>|________________|</v>
          </cell>
          <cell r="AC51" t="str">
            <v>No Such Person</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row>
        <row r="52">
          <cell r="P52">
            <v>6.05</v>
          </cell>
          <cell r="Q52">
            <v>4.0199999999999996</v>
          </cell>
          <cell r="R52">
            <v>3.0399999999999991</v>
          </cell>
          <cell r="W52" t="str">
            <v>Do these persons have titles or positions? (For example, are they a {malik / arbab / qariyadar}, mullah, khan, or head of council?)</v>
          </cell>
          <cell r="X52" t="str">
            <v/>
          </cell>
          <cell r="Y52" t="str">
            <v>This Person Doesn't Have a Title or Position</v>
          </cell>
          <cell r="Z52" t="str">
            <v>Malik</v>
          </cell>
          <cell r="AA52" t="str">
            <v>Arbab</v>
          </cell>
          <cell r="AB52" t="str">
            <v>Qariyadar</v>
          </cell>
          <cell r="AC52" t="str">
            <v>Khan</v>
          </cell>
          <cell r="AD52" t="str">
            <v>Zamindar</v>
          </cell>
          <cell r="AE52" t="str">
            <v>Beg / Baay</v>
          </cell>
          <cell r="AF52" t="str">
            <v>Commander</v>
          </cell>
          <cell r="AG52" t="str">
            <v>Mullah</v>
          </cell>
          <cell r="AH52" t="str">
            <v>Imam</v>
          </cell>
          <cell r="AI52" t="str">
            <v>Mosque Mullah</v>
          </cell>
          <cell r="AJ52" t="str">
            <v>Mawlawi</v>
          </cell>
          <cell r="AK52" t="str">
            <v>Religious Scholar</v>
          </cell>
          <cell r="AL52" t="str">
            <v>Rohani</v>
          </cell>
          <cell r="AM52" t="str">
            <v>Judge</v>
          </cell>
          <cell r="AN52" t="str">
            <v>Tribal Elder</v>
          </cell>
          <cell r="AO52" t="str">
            <v>Whitebeard</v>
          </cell>
          <cell r="AP52" t="str">
            <v>Head of Council</v>
          </cell>
          <cell r="AQ52" t="str">
            <v>Head of CDC</v>
          </cell>
          <cell r="AR52" t="str">
            <v>Head of Tribal Council</v>
          </cell>
          <cell r="AS52" t="str">
            <v>Member of Council</v>
          </cell>
          <cell r="AT52" t="str">
            <v>Member of CDC</v>
          </cell>
          <cell r="AU52" t="str">
            <v>Member of Tribal Council</v>
          </cell>
          <cell r="AV52" t="str">
            <v xml:space="preserve">CDC Deputy </v>
          </cell>
          <cell r="AW52" t="str">
            <v>Treasurer of CDC</v>
          </cell>
          <cell r="AX52" t="str">
            <v>Secretary of CDC</v>
          </cell>
          <cell r="AY52" t="str">
            <v>People's Representative</v>
          </cell>
          <cell r="AZ52" t="str">
            <v>Police Commander</v>
          </cell>
          <cell r="BA52" t="str">
            <v>District Administrator</v>
          </cell>
          <cell r="BB52" t="str">
            <v>Other:</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row>
        <row r="53">
          <cell r="P53">
            <v>6.06</v>
          </cell>
          <cell r="Q53">
            <v>4.0299999999999994</v>
          </cell>
          <cell r="R53" t="str">
            <v/>
          </cell>
          <cell r="W53" t="str">
            <v>How do these people get their authority? (For example, because they own a lot of land, because their father or family members held a similar position before, because they command a militia, are old, or other reason?)</v>
          </cell>
          <cell r="X53" t="str">
            <v/>
          </cell>
          <cell r="Y53" t="str">
            <v>Own a Lot of Land</v>
          </cell>
          <cell r="Z53" t="str">
            <v>Have a Lot of Money</v>
          </cell>
          <cell r="AA53" t="str">
            <v>Father or Family Members Held Position</v>
          </cell>
          <cell r="AB53" t="str">
            <v>From Powerful Family</v>
          </cell>
          <cell r="AC53" t="str">
            <v>Respected and Trusted by Villagers</v>
          </cell>
          <cell r="AD53" t="str">
            <v>Command Militia</v>
          </cell>
          <cell r="AE53" t="str">
            <v>Uloswol / Government Officials recognize this person / meet with them</v>
          </cell>
          <cell r="AF53" t="str">
            <v>NGO recognize this person / meet with them</v>
          </cell>
          <cell r="AG53" t="str">
            <v>Age</v>
          </cell>
          <cell r="AH53" t="str">
            <v>Wisdom</v>
          </cell>
          <cell r="AI53" t="str">
            <v>Level of Education</v>
          </cell>
          <cell r="AJ53" t="str">
            <v>Teacher</v>
          </cell>
          <cell r="AK53" t="str">
            <v>Head of Council</v>
          </cell>
          <cell r="AL53" t="str">
            <v>Member of Council</v>
          </cell>
          <cell r="AM53" t="str">
            <v>Head of CDC</v>
          </cell>
          <cell r="AN53" t="str">
            <v>Member of CDC</v>
          </cell>
          <cell r="AO53" t="str">
            <v>Member of District Council</v>
          </cell>
          <cell r="AP53" t="str">
            <v>Other:</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row>
        <row r="54">
          <cell r="P54">
            <v>6.09</v>
          </cell>
          <cell r="Q54">
            <v>4.0399999999999991</v>
          </cell>
          <cell r="R54" t="str">
            <v/>
          </cell>
          <cell r="W54" t="str">
            <v>If a woman in the village suffers from some dispute relating to inheritance or property ownership, who will resolve it?</v>
          </cell>
          <cell r="X54" t="str">
            <v/>
          </cell>
          <cell r="Y54" t="str">
            <v>No Such Person</v>
          </cell>
          <cell r="Z54" t="str">
            <v>Malik</v>
          </cell>
          <cell r="AA54" t="str">
            <v>Arbab</v>
          </cell>
          <cell r="AB54" t="str">
            <v>Qariyadar</v>
          </cell>
          <cell r="AC54" t="str">
            <v>Khan</v>
          </cell>
          <cell r="AD54" t="str">
            <v>Zamindar</v>
          </cell>
          <cell r="AE54" t="str">
            <v>Beg / Baay</v>
          </cell>
          <cell r="AF54" t="str">
            <v>Commander</v>
          </cell>
          <cell r="AG54" t="str">
            <v>Mullah / Imam</v>
          </cell>
          <cell r="AH54" t="str">
            <v>Mosque Mullah</v>
          </cell>
          <cell r="AI54" t="str">
            <v>Mawlawi</v>
          </cell>
          <cell r="AJ54" t="str">
            <v>Religious Scholar</v>
          </cell>
          <cell r="AK54" t="str">
            <v>Rohani</v>
          </cell>
          <cell r="AL54" t="str">
            <v>Judge</v>
          </cell>
          <cell r="AM54" t="str">
            <v>Tribal Elders</v>
          </cell>
          <cell r="AN54" t="str">
            <v>Whitebeards</v>
          </cell>
          <cell r="AO54" t="str">
            <v>Council</v>
          </cell>
          <cell r="AP54" t="str">
            <v>CDC</v>
          </cell>
          <cell r="AQ54" t="str">
            <v>Tribal Council</v>
          </cell>
          <cell r="AR54" t="str">
            <v>Head of CDC</v>
          </cell>
          <cell r="AS54" t="str">
            <v>Treasurer of CDC</v>
          </cell>
          <cell r="AT54" t="str">
            <v>Member of CDC</v>
          </cell>
          <cell r="AU54" t="str">
            <v>Head of Council</v>
          </cell>
          <cell r="AV54" t="str">
            <v>Member of Council</v>
          </cell>
          <cell r="AW54" t="str">
            <v>Head of Tribal Council</v>
          </cell>
          <cell r="AX54" t="str">
            <v>Member of Tribal Council</v>
          </cell>
          <cell r="AY54" t="str">
            <v>People's Representative</v>
          </cell>
          <cell r="AZ54" t="str">
            <v>Police Commander</v>
          </cell>
          <cell r="BA54" t="str">
            <v>District Administrator</v>
          </cell>
          <cell r="BB54" t="str">
            <v>Other:</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row>
        <row r="55">
          <cell r="P55">
            <v>6.11</v>
          </cell>
          <cell r="Q55">
            <v>4.0599999999999987</v>
          </cell>
          <cell r="R55" t="str">
            <v/>
          </cell>
          <cell r="W55" t="str">
            <v>At the village level, who is usually guiding people in the issues such as wearing chadori or girls going to school?</v>
          </cell>
          <cell r="X55" t="str">
            <v/>
          </cell>
          <cell r="Y55" t="str">
            <v>No Such Person</v>
          </cell>
          <cell r="Z55" t="str">
            <v>Malik</v>
          </cell>
          <cell r="AA55" t="str">
            <v>Arbab</v>
          </cell>
          <cell r="AB55" t="str">
            <v>Qariyadar</v>
          </cell>
          <cell r="AC55" t="str">
            <v>Khan</v>
          </cell>
          <cell r="AD55" t="str">
            <v>Zamindar</v>
          </cell>
          <cell r="AE55" t="str">
            <v>Beg / Baay</v>
          </cell>
          <cell r="AF55" t="str">
            <v>Commander</v>
          </cell>
          <cell r="AG55" t="str">
            <v>Mullah / Imam</v>
          </cell>
          <cell r="AH55" t="str">
            <v>Mosque Mullah</v>
          </cell>
          <cell r="AI55" t="str">
            <v>Mawlawi</v>
          </cell>
          <cell r="AJ55" t="str">
            <v>Religious Scholar</v>
          </cell>
          <cell r="AK55" t="str">
            <v>Rohani</v>
          </cell>
          <cell r="AL55" t="str">
            <v>Judge</v>
          </cell>
          <cell r="AM55" t="str">
            <v>Tribal Elders</v>
          </cell>
          <cell r="AN55" t="str">
            <v>Whitebeards</v>
          </cell>
          <cell r="AO55" t="str">
            <v>Council</v>
          </cell>
          <cell r="AP55" t="str">
            <v>CDC</v>
          </cell>
          <cell r="AQ55" t="str">
            <v>Tribal Council</v>
          </cell>
          <cell r="AR55" t="str">
            <v>Head of CDC</v>
          </cell>
          <cell r="AS55" t="str">
            <v>Treasurer of CDC</v>
          </cell>
          <cell r="AT55" t="str">
            <v>Member of CDC</v>
          </cell>
          <cell r="AU55" t="str">
            <v>Head of Council</v>
          </cell>
          <cell r="AV55" t="str">
            <v>Member of Council</v>
          </cell>
          <cell r="AW55" t="str">
            <v>Head of Tribal Council</v>
          </cell>
          <cell r="AX55" t="str">
            <v>Member of Tribal Council</v>
          </cell>
          <cell r="AY55" t="str">
            <v>People's Representative</v>
          </cell>
          <cell r="AZ55" t="str">
            <v>Police Commander</v>
          </cell>
          <cell r="BA55" t="str">
            <v>District Administrator</v>
          </cell>
          <cell r="BB55" t="str">
            <v>Other:</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row>
        <row r="56">
          <cell r="P56">
            <v>6.21</v>
          </cell>
          <cell r="Q56">
            <v>4.0699999999999985</v>
          </cell>
          <cell r="R56" t="str">
            <v/>
          </cell>
          <cell r="W56" t="str">
            <v>In your opinion, how should the {malik / arbab / qariyadar} be selected? Should they inherit their position, be selected by tribal elders, selected by  central government, be selected by villagers through a secret ballot election or a meeting, or by another method?</v>
          </cell>
          <cell r="X56" t="str">
            <v/>
          </cell>
          <cell r="Y56" t="str">
            <v>Position Should be Inherited from Father or Family</v>
          </cell>
          <cell r="Z56" t="str">
            <v>Select by:</v>
          </cell>
          <cell r="AA56" t="str">
            <v>Powerful People in Village</v>
          </cell>
          <cell r="AB56" t="str">
            <v>White Beards / Tribal Elders</v>
          </cell>
          <cell r="AC56" t="str">
            <v>Village Council</v>
          </cell>
          <cell r="AD56" t="str">
            <v>District Administrator</v>
          </cell>
          <cell r="AE56" t="str">
            <v>Provincial Governor</v>
          </cell>
          <cell r="AF56" t="str">
            <v>Central Government</v>
          </cell>
          <cell r="AG56" t="str">
            <v>NGO</v>
          </cell>
          <cell r="AH56" t="str">
            <v>Other Powerful People</v>
          </cell>
          <cell r="AI56" t="str">
            <v>Secret Ballot Election Open to All Villagers</v>
          </cell>
          <cell r="AJ56" t="str">
            <v>Secret Ballot Election Open to Village Men</v>
          </cell>
          <cell r="AK56" t="str">
            <v>Secret Ballot Election Open to Village Women</v>
          </cell>
          <cell r="AL56" t="str">
            <v>Meeting of All Villagers</v>
          </cell>
          <cell r="AM56" t="str">
            <v>Meeting of Village Men</v>
          </cell>
          <cell r="AN56" t="str">
            <v>Meeting of Village Women</v>
          </cell>
          <cell r="AO56" t="str">
            <v>Other:</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row>
        <row r="57">
          <cell r="P57">
            <v>5.01</v>
          </cell>
          <cell r="Q57">
            <v>5.01</v>
          </cell>
          <cell r="R57">
            <v>4.1299999999999972</v>
          </cell>
          <cell r="W57" t="str">
            <v>Are there any councils that just belong to this village or which are shared with other neighboring villages?</v>
          </cell>
          <cell r="X57" t="str">
            <v>[MARK ALL MENTIONED]</v>
          </cell>
          <cell r="Y57" t="str">
            <v>This village does not have a council and does not share a council with other villages</v>
          </cell>
          <cell r="Z57" t="str">
            <v>This village has a council (which belongs to this village only)</v>
          </cell>
          <cell r="AA57" t="str">
            <v>This village shares a council with another village</v>
          </cell>
          <cell r="AB57" t="str">
            <v>This village has more than one council</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row>
        <row r="58">
          <cell r="P58">
            <v>5.0199999999999996</v>
          </cell>
          <cell r="Q58">
            <v>5.0199999999999996</v>
          </cell>
          <cell r="R58">
            <v>4.0799999999999983</v>
          </cell>
          <cell r="W58" t="str">
            <v>How many of these councils are there? {What is the name? / In order of importance, what are names of the councils (in terms of their role in making decisions and resolving disputes for people of the village)?}</v>
          </cell>
          <cell r="X58" t="str">
            <v>[LIST COUNCILS IN ORDER OF IMPORTANCE. IF MORE THAN THREE COUNCILS, LIST THREE MOST IMPORTANT COUNCILS]</v>
          </cell>
          <cell r="Y58" t="str">
            <v>Shura</v>
          </cell>
          <cell r="Z58" t="str">
            <v>Local Shura</v>
          </cell>
          <cell r="AA58" t="str">
            <v>Village Shura</v>
          </cell>
          <cell r="AB58" t="str">
            <v>Community Development Council [ONLY]</v>
          </cell>
          <cell r="AC58" t="str">
            <v>Hambastagi Shura</v>
          </cell>
          <cell r="AD58" t="str">
            <v>Tribal Shura</v>
          </cell>
          <cell r="AE58" t="str">
            <v>Religious Council</v>
          </cell>
          <cell r="AF58" t="str">
            <v>Elders Shura</v>
          </cell>
          <cell r="AG58" t="str">
            <v>Women's Council</v>
          </cell>
          <cell r="AH58" t="str">
            <v>Jirga</v>
          </cell>
          <cell r="AI58" t="str">
            <v>Local Jirga</v>
          </cell>
          <cell r="AJ58" t="str">
            <v>Village Jirga</v>
          </cell>
          <cell r="AK58" t="str">
            <v>Other:</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row>
        <row r="59">
          <cell r="P59" t="str">
            <v>N.17</v>
          </cell>
          <cell r="Q59" t="str">
            <v>N/A</v>
          </cell>
          <cell r="R59">
            <v>4.0799999999999983</v>
          </cell>
          <cell r="W59" t="str">
            <v>Is {COUNCIL 1 / 2 / 3} composed only of men, of women and men, or only of women?</v>
          </cell>
          <cell r="X59" t="str">
            <v/>
          </cell>
          <cell r="Y59" t="str">
            <v>Male Only</v>
          </cell>
          <cell r="Z59" t="str">
            <v>Joint Male - Female Council</v>
          </cell>
          <cell r="AA59" t="str">
            <v>Female Only</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cell r="BB59">
            <v>0</v>
          </cell>
          <cell r="BC59">
            <v>0</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cell r="BV59">
            <v>0</v>
          </cell>
        </row>
        <row r="60">
          <cell r="P60">
            <v>5.09</v>
          </cell>
          <cell r="Q60">
            <v>5.0399999999999991</v>
          </cell>
          <cell r="R60" t="str">
            <v/>
          </cell>
          <cell r="W60" t="str">
            <v>In the past 12 months, in how many meetings of {name of council 1 / 2 / 3} have you participated?</v>
          </cell>
          <cell r="X60" t="str">
            <v/>
          </cell>
          <cell r="Y60" t="str">
            <v>Zero</v>
          </cell>
          <cell r="Z60" t="str">
            <v>Meetings</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row>
        <row r="61">
          <cell r="P61">
            <v>5.13</v>
          </cell>
          <cell r="Q61">
            <v>5.0599999999999987</v>
          </cell>
          <cell r="R61" t="str">
            <v/>
          </cell>
          <cell r="W61" t="str">
            <v>Over the past 12 months, what were the most important activities done by this council for women in the village?</v>
          </cell>
          <cell r="X61" t="str">
            <v>[MARK ALL MENTIONED]</v>
          </cell>
          <cell r="Y61" t="str">
            <v>Nothing</v>
          </cell>
          <cell r="Z61" t="str">
            <v>Resolve Disputes</v>
          </cell>
          <cell r="AA61" t="str">
            <v>Resolve Tribal Feud</v>
          </cell>
          <cell r="AB61" t="str">
            <v>Negotiate / Liase with Government</v>
          </cell>
          <cell r="AC61" t="str">
            <v>Protect Village from Attack</v>
          </cell>
          <cell r="AD61" t="str">
            <v>Hold Meetings</v>
          </cell>
          <cell r="AE61" t="str">
            <v>Make Rules for Villagers</v>
          </cell>
          <cell r="AF61" t="str">
            <v>Promote Health and Hygiene of Villagers</v>
          </cell>
          <cell r="AG61" t="str">
            <v>Promote Religious Virtue of Villagers</v>
          </cell>
          <cell r="AH61" t="str">
            <v>Providing for Participation of Women in Decision-Making</v>
          </cell>
          <cell r="AI61" t="str">
            <v>Providing for Selection of Projects by Women</v>
          </cell>
          <cell r="AJ61" t="str">
            <v>Consult with Women about Selection of Development Projects</v>
          </cell>
          <cell r="AK61" t="str">
            <v>Manage Development Projects</v>
          </cell>
          <cell r="AL61" t="str">
            <v>Providing Job Opportunities for Women</v>
          </cell>
          <cell r="AM61" t="str">
            <v>Vocational Training for Women</v>
          </cell>
          <cell r="AN61" t="str">
            <v>Development Project [SPECIFY]:</v>
          </cell>
          <cell r="AO61" t="str">
            <v>Training Course [SPECIFY]:</v>
          </cell>
          <cell r="AP61" t="str">
            <v>Other:</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row>
        <row r="62">
          <cell r="P62">
            <v>5.99</v>
          </cell>
          <cell r="Q62">
            <v>5.0699999999999985</v>
          </cell>
          <cell r="R62" t="str">
            <v/>
          </cell>
          <cell r="W62" t="str">
            <v>Are you aware of what is discussed in {COUNCIL 1 / 2 / 3}?</v>
          </cell>
          <cell r="X62" t="str">
            <v/>
          </cell>
          <cell r="Y62" t="str">
            <v>No</v>
          </cell>
          <cell r="Z62" t="str">
            <v>Yes</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row>
        <row r="63">
          <cell r="P63">
            <v>5.14</v>
          </cell>
          <cell r="Q63">
            <v>5.0799999999999983</v>
          </cell>
          <cell r="R63">
            <v>5.01</v>
          </cell>
          <cell r="W63" t="str">
            <v>In this village, is there any council that is composed only of women from this village or of women from this village and another village?</v>
          </cell>
          <cell r="X63" t="str">
            <v/>
          </cell>
          <cell r="Y63" t="str">
            <v>This village does not have a women's council and does not share a women's council with other villages</v>
          </cell>
          <cell r="Z63" t="str">
            <v>This village has a women's council (which belongs to this village only)</v>
          </cell>
          <cell r="AA63" t="str">
            <v>This village shares a women's council with another village</v>
          </cell>
          <cell r="AB63" t="str">
            <v>This village has more than one women's council</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row>
        <row r="64">
          <cell r="P64">
            <v>5.2</v>
          </cell>
          <cell r="Q64">
            <v>5.1199999999999974</v>
          </cell>
          <cell r="R64" t="str">
            <v/>
          </cell>
          <cell r="W64" t="str">
            <v>In the past 12 months, has this council had lots of meetings, only meet when there is a problem or if delegations are coming, or no meetings?</v>
          </cell>
          <cell r="X64" t="str">
            <v/>
          </cell>
          <cell r="Y64" t="str">
            <v>Meets at regular periods</v>
          </cell>
          <cell r="Z64" t="str">
            <v>Only meets when there is a problem or when a delegation comes (irregularly)</v>
          </cell>
          <cell r="AA64" t="str">
            <v>No Meetings</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row>
        <row r="65">
          <cell r="P65">
            <v>5.22</v>
          </cell>
          <cell r="Q65">
            <v>5.1299999999999972</v>
          </cell>
          <cell r="R65" t="str">
            <v/>
          </cell>
          <cell r="W65" t="str">
            <v>In the past 12 months, in how many meetings of {name of women's council} have you participated?</v>
          </cell>
          <cell r="X65" t="str">
            <v/>
          </cell>
          <cell r="Y65" t="str">
            <v>Zero</v>
          </cell>
          <cell r="Z65" t="str">
            <v>Meetings</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row>
        <row r="66">
          <cell r="P66">
            <v>5.24</v>
          </cell>
          <cell r="Q66">
            <v>5.139999999999997</v>
          </cell>
          <cell r="R66" t="str">
            <v/>
          </cell>
          <cell r="W66" t="str">
            <v>Are you or a member of your household a regular member of {name of women's council}?</v>
          </cell>
          <cell r="X66" t="str">
            <v/>
          </cell>
          <cell r="Y66" t="str">
            <v>No, neither respondent nor his household members are members of council</v>
          </cell>
          <cell r="Z66" t="str">
            <v>Yes, respondent is a member of council</v>
          </cell>
          <cell r="AA66" t="str">
            <v>Yes, household member is a member of council</v>
          </cell>
          <cell r="AB66" t="str">
            <v>Yes, both respondent and household members are members of council</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row>
        <row r="67">
          <cell r="P67">
            <v>5.25</v>
          </cell>
          <cell r="Q67">
            <v>5.1499999999999968</v>
          </cell>
          <cell r="R67" t="str">
            <v/>
          </cell>
          <cell r="W67" t="str">
            <v>What was the most important activities of {name of women's council} in the past 12 months?</v>
          </cell>
          <cell r="X67" t="str">
            <v>[MARK ALL MENTIONED]</v>
          </cell>
          <cell r="Y67" t="str">
            <v>Nothing</v>
          </cell>
          <cell r="Z67" t="str">
            <v>Resolve Disputes</v>
          </cell>
          <cell r="AA67" t="str">
            <v>Resolve Tribal Feud</v>
          </cell>
          <cell r="AB67" t="str">
            <v>Negotiate / Liase with Government</v>
          </cell>
          <cell r="AC67" t="str">
            <v>Hold Meetings</v>
          </cell>
          <cell r="AD67" t="str">
            <v>Make Rules for Villagers</v>
          </cell>
          <cell r="AE67" t="str">
            <v>Promote Health and Hygiene of Villagers</v>
          </cell>
          <cell r="AF67" t="str">
            <v>Promote Religious Virtue of Villagers</v>
          </cell>
          <cell r="AG67" t="str">
            <v>Providing for Participation of Women in Decision-Making</v>
          </cell>
          <cell r="AH67" t="str">
            <v>Providing for Selection of Projects by Women</v>
          </cell>
          <cell r="AI67" t="str">
            <v>Selected Projects that Benefited Women in the Village</v>
          </cell>
          <cell r="AJ67" t="str">
            <v>Consult with Women about Selection of Development Projects</v>
          </cell>
          <cell r="AK67" t="str">
            <v>Manage Development Projects</v>
          </cell>
          <cell r="AL67" t="str">
            <v>Providing Job Opportunities for Women</v>
          </cell>
          <cell r="AM67" t="str">
            <v>Vocational Training for Women</v>
          </cell>
          <cell r="AN67" t="str">
            <v>Development Project [SPECIFY]:</v>
          </cell>
          <cell r="AO67" t="str">
            <v>Training Course [SPECIFY]:</v>
          </cell>
          <cell r="AP67" t="str">
            <v>Other:</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row>
        <row r="68">
          <cell r="P68">
            <v>5.98</v>
          </cell>
          <cell r="Q68" t="str">
            <v>N/A</v>
          </cell>
          <cell r="R68">
            <v>5.01</v>
          </cell>
          <cell r="W68" t="str">
            <v>Are you aware of what is discussed in the women's council?</v>
          </cell>
          <cell r="X68" t="str">
            <v/>
          </cell>
          <cell r="Y68" t="str">
            <v>No</v>
          </cell>
          <cell r="Z68" t="str">
            <v>Yes</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row>
        <row r="69">
          <cell r="P69">
            <v>5.33</v>
          </cell>
          <cell r="Q69">
            <v>5.1799999999999962</v>
          </cell>
          <cell r="R69" t="str">
            <v/>
          </cell>
          <cell r="W69" t="str">
            <v>What was the most important activities of the village elders in the past 12 months?</v>
          </cell>
          <cell r="X69" t="str">
            <v>[MARK ALL MENTIONED]</v>
          </cell>
          <cell r="Y69" t="str">
            <v>Nothing</v>
          </cell>
          <cell r="Z69" t="str">
            <v>Resolve Disputes</v>
          </cell>
          <cell r="AA69" t="str">
            <v>Resolve Tribal Feud</v>
          </cell>
          <cell r="AB69" t="str">
            <v>Negotiate / Liase with Government</v>
          </cell>
          <cell r="AC69" t="str">
            <v>Protect Village from Attack</v>
          </cell>
          <cell r="AD69" t="str">
            <v>Hold Meetings</v>
          </cell>
          <cell r="AE69" t="str">
            <v>Make Rules for Villagers</v>
          </cell>
          <cell r="AF69" t="str">
            <v>Promote Health and Hygiene of Villagers</v>
          </cell>
          <cell r="AG69" t="str">
            <v>Promote Religious Virtue of Villagers</v>
          </cell>
          <cell r="AH69" t="str">
            <v>Build New Mosque or Improve Existing Mosque</v>
          </cell>
          <cell r="AI69" t="str">
            <v>Consult with Villagers about Selection of Development Projects</v>
          </cell>
          <cell r="AJ69" t="str">
            <v>Manage Development Projects</v>
          </cell>
          <cell r="AK69" t="str">
            <v>Development Project [SPECIFY]:</v>
          </cell>
          <cell r="AL69" t="str">
            <v>Training Course [SPECIFY]:</v>
          </cell>
          <cell r="AM69" t="str">
            <v>Other:</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row>
        <row r="70">
          <cell r="P70">
            <v>5.34</v>
          </cell>
          <cell r="Q70">
            <v>5.1899999999999959</v>
          </cell>
          <cell r="R70" t="str">
            <v/>
          </cell>
          <cell r="W70" t="str">
            <v>Over the past 12 months, what were the most important activities done by the village decision-makers or village elders for women?</v>
          </cell>
          <cell r="X70" t="str">
            <v>[MARK ALL MENTIONED]</v>
          </cell>
          <cell r="Y70" t="str">
            <v>Nothing</v>
          </cell>
          <cell r="Z70" t="str">
            <v>Resolve Disputes</v>
          </cell>
          <cell r="AA70" t="str">
            <v>Resolve Tribal Feud</v>
          </cell>
          <cell r="AB70" t="str">
            <v>Negotiate / Liase with Government</v>
          </cell>
          <cell r="AC70" t="str">
            <v>Protect Village from Attack</v>
          </cell>
          <cell r="AD70" t="str">
            <v>Hold Meetings</v>
          </cell>
          <cell r="AE70" t="str">
            <v>Make Rules for Villagers</v>
          </cell>
          <cell r="AF70" t="str">
            <v>Promote Health and Hygiene of Villagers</v>
          </cell>
          <cell r="AG70" t="str">
            <v>Promote Religious Virtue of Villagers</v>
          </cell>
          <cell r="AH70" t="str">
            <v>Providing for Participation of Women in Decision-Making</v>
          </cell>
          <cell r="AI70" t="str">
            <v>Providing for Selection of Projects by Women</v>
          </cell>
          <cell r="AJ70" t="str">
            <v>Consult with Women about Selection of Development Projects</v>
          </cell>
          <cell r="AK70" t="str">
            <v>Manage Development Projects</v>
          </cell>
          <cell r="AL70" t="str">
            <v>Providing Job Opportunities for Women</v>
          </cell>
          <cell r="AM70" t="str">
            <v>Vocational Training for Women</v>
          </cell>
          <cell r="AN70" t="str">
            <v>Development Project [SPECIFY]:</v>
          </cell>
          <cell r="AO70" t="str">
            <v>Training Course [SPECIFY]:</v>
          </cell>
          <cell r="AP70" t="str">
            <v>Other:</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row>
        <row r="71">
          <cell r="P71">
            <v>4.01</v>
          </cell>
          <cell r="Q71">
            <v>6.01</v>
          </cell>
          <cell r="R71" t="str">
            <v/>
          </cell>
          <cell r="W71" t="str">
            <v>What is the one project that is most needed by the people of the village?</v>
          </cell>
          <cell r="X71" t="str">
            <v/>
          </cell>
          <cell r="Y71" t="str">
            <v>Drinking Water</v>
          </cell>
          <cell r="Z71" t="str">
            <v>Irrigation</v>
          </cell>
          <cell r="AA71" t="str">
            <v>Schools</v>
          </cell>
          <cell r="AB71" t="str">
            <v>Training or Literacy Courses for Women</v>
          </cell>
          <cell r="AC71" t="str">
            <v>Training or Literacy Courses for Men</v>
          </cell>
          <cell r="AD71" t="str">
            <v>Health or Hygiene Courses</v>
          </cell>
          <cell r="AE71" t="str">
            <v>Clinic or Other Health Facilities</v>
          </cell>
          <cell r="AF71" t="str">
            <v>Seeds</v>
          </cell>
          <cell r="AG71" t="str">
            <v>Agricultural Equipment</v>
          </cell>
          <cell r="AH71" t="str">
            <v>Livestock</v>
          </cell>
          <cell r="AI71" t="str">
            <v>Roads or Bridges</v>
          </cell>
          <cell r="AJ71" t="str">
            <v>Electricity</v>
          </cell>
          <cell r="AK71" t="str">
            <v>Microfinance Programs</v>
          </cell>
          <cell r="AL71" t="str">
            <v>Communal Toilet Facilities</v>
          </cell>
          <cell r="AM71" t="str">
            <v>Community Center</v>
          </cell>
          <cell r="AN71" t="str">
            <v>Mosque</v>
          </cell>
          <cell r="AO71" t="str">
            <v>Flood Protection Wall</v>
          </cell>
          <cell r="AP71" t="str">
            <v>Other:</v>
          </cell>
          <cell r="AQ71" t="str">
            <v>Nothing</v>
          </cell>
          <cell r="AR71">
            <v>0</v>
          </cell>
          <cell r="AS71">
            <v>0</v>
          </cell>
          <cell r="AT71">
            <v>0</v>
          </cell>
          <cell r="AU71">
            <v>0</v>
          </cell>
          <cell r="AV71">
            <v>0</v>
          </cell>
          <cell r="AW71">
            <v>0</v>
          </cell>
          <cell r="AX71">
            <v>0</v>
          </cell>
          <cell r="AY71">
            <v>0</v>
          </cell>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0</v>
          </cell>
          <cell r="BV71">
            <v>0</v>
          </cell>
        </row>
        <row r="72">
          <cell r="P72">
            <v>4.03</v>
          </cell>
          <cell r="Q72">
            <v>6.02</v>
          </cell>
          <cell r="R72">
            <v>5.0499999999999989</v>
          </cell>
          <cell r="W72" t="str">
            <v>During the past 3 years, have any development projects been implemented? (like drinking wells, road construction, electricity, courses?)</v>
          </cell>
          <cell r="X72" t="str">
            <v/>
          </cell>
          <cell r="Y72" t="str">
            <v>No</v>
          </cell>
          <cell r="Z72" t="str">
            <v>Yes</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row>
        <row r="73">
          <cell r="P73">
            <v>4.0599999999999996</v>
          </cell>
          <cell r="Q73" t="str">
            <v>N/A</v>
          </cell>
          <cell r="R73" t="str">
            <v/>
          </cell>
          <cell r="W73" t="str">
            <v>Do you have any disatisfaction with the way in which these projects were implemented or constructed? [IF YES] What is your main disatisfaction?</v>
          </cell>
          <cell r="X73" t="str">
            <v/>
          </cell>
          <cell r="Y73" t="str">
            <v>No, No Problems</v>
          </cell>
          <cell r="Z73" t="str">
            <v>Yes, Corruption - Friends of Important People Were Hired to Work on Project</v>
          </cell>
          <cell r="AA73" t="str">
            <v>Yes, Money Was Stolen from Project to Enrich Important People</v>
          </cell>
          <cell r="AB73" t="str">
            <v>Yes, Corruption - Money Was Stolen from Project to Enrich Contractors or NGO Workers</v>
          </cell>
          <cell r="AC73" t="str">
            <v>Yes, Bad Workmanship - Quality of Construction or Training Was Poor</v>
          </cell>
          <cell r="AD73" t="str">
            <v>Yes, Project Was Not Properly Selected</v>
          </cell>
          <cell r="AE73" t="str">
            <v>Yes, Project Wasn't Useful</v>
          </cell>
          <cell r="AF73" t="str">
            <v>Yes, Design of Project Was Not Good</v>
          </cell>
          <cell r="AG73" t="str">
            <v>Other:</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row>
        <row r="74">
          <cell r="P74">
            <v>4.99</v>
          </cell>
          <cell r="Q74">
            <v>6.0499999999999989</v>
          </cell>
          <cell r="R74" t="str">
            <v/>
          </cell>
          <cell r="W74" t="str">
            <v>To what extent have the {project / projects} benefited women in the village?: A great extent, a little, or not at all?</v>
          </cell>
          <cell r="X74" t="str">
            <v/>
          </cell>
          <cell r="Y74" t="str">
            <v>A Great Extent</v>
          </cell>
          <cell r="Z74" t="str">
            <v>A Little</v>
          </cell>
          <cell r="AA74" t="str">
            <v>Not At All</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row>
        <row r="75">
          <cell r="P75">
            <v>4.07</v>
          </cell>
          <cell r="Q75">
            <v>6.0599999999999987</v>
          </cell>
          <cell r="R75" t="str">
            <v/>
          </cell>
          <cell r="W75" t="str">
            <v>Currently, are there any vocational training or literacy courses for women being taught in the village?</v>
          </cell>
          <cell r="X75" t="str">
            <v/>
          </cell>
          <cell r="Y75" t="str">
            <v>No</v>
          </cell>
          <cell r="Z75" t="str">
            <v>Yes</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row>
        <row r="76">
          <cell r="P76">
            <v>7.01</v>
          </cell>
          <cell r="Q76">
            <v>7.01</v>
          </cell>
          <cell r="R76">
            <v>6.0499999999999989</v>
          </cell>
          <cell r="W76" t="str">
            <v>In the past 12 months, did you perform any work which generates income in money or products for you or your household?</v>
          </cell>
          <cell r="X76" t="str">
            <v/>
          </cell>
          <cell r="Y76" t="str">
            <v>No</v>
          </cell>
          <cell r="Z76" t="str">
            <v>Yes</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row>
        <row r="77">
          <cell r="P77">
            <v>7.02</v>
          </cell>
          <cell r="Q77">
            <v>7.02</v>
          </cell>
          <cell r="R77" t="str">
            <v/>
          </cell>
          <cell r="W77" t="str">
            <v>What type of work was this?</v>
          </cell>
          <cell r="X77" t="str">
            <v>[MARK ALL MENTIONED]</v>
          </cell>
          <cell r="Y77" t="str">
            <v>Clothes Washing for Income</v>
          </cell>
          <cell r="Z77" t="str">
            <v>Crop Production for Home Consumption</v>
          </cell>
          <cell r="AA77" t="str">
            <v>Production And Sale Of Field Crops</v>
          </cell>
          <cell r="AB77" t="str">
            <v>Production And Sale Of Opium</v>
          </cell>
          <cell r="AC77" t="str">
            <v>Production And Sale Of Orchard Products</v>
          </cell>
          <cell r="AD77" t="str">
            <v>Agricultural Wage Labour</v>
          </cell>
          <cell r="AE77" t="str">
            <v>Opium Wage Labour</v>
          </cell>
          <cell r="AF77" t="str">
            <v>Processing of Pistachios</v>
          </cell>
          <cell r="AG77" t="str">
            <v>Livestock Production for Home Consumption</v>
          </cell>
          <cell r="AH77" t="str">
            <v>Wool Weaving</v>
          </cell>
          <cell r="AI77" t="str">
            <v>Production And Sale Of Live Animals</v>
          </cell>
          <cell r="AJ77" t="str">
            <v>Production And Sale Of Leather, Skins &amp; Wool</v>
          </cell>
          <cell r="AK77" t="str">
            <v>Production and Sale of Dairy Products (Milk, Cheese, or Curd)</v>
          </cell>
          <cell r="AL77" t="str">
            <v>Livestock Wage Labour</v>
          </cell>
          <cell r="AM77" t="str">
            <v>Collection of Bushes / Firewood for Sale</v>
          </cell>
          <cell r="AN77" t="str">
            <v>Collection of Bushes / Firewood for Home Use</v>
          </cell>
          <cell r="AO77" t="str">
            <v>Beauty Parlor</v>
          </cell>
          <cell r="AP77" t="str">
            <v>Trading / Middleman</v>
          </cell>
          <cell r="AQ77" t="str">
            <v>Collector and Seller Of Bushes</v>
          </cell>
          <cell r="AR77" t="str">
            <v>Cross Border Trade</v>
          </cell>
          <cell r="AS77" t="str">
            <v>Smuggling</v>
          </cell>
          <cell r="AT77" t="str">
            <v>Shopkeeper</v>
          </cell>
          <cell r="AU77" t="str">
            <v>Milling</v>
          </cell>
          <cell r="AV77" t="str">
            <v xml:space="preserve">Mining </v>
          </cell>
          <cell r="AW77" t="str">
            <v xml:space="preserve">Baker </v>
          </cell>
          <cell r="AX77" t="str">
            <v>Tailor</v>
          </cell>
          <cell r="AY77" t="str">
            <v>Needlecraft</v>
          </cell>
          <cell r="AZ77" t="str">
            <v>Carpet Weaving</v>
          </cell>
          <cell r="BA77" t="str">
            <v>Doctor</v>
          </cell>
          <cell r="BB77" t="str">
            <v>Health Worker / Nurse / Midwife</v>
          </cell>
          <cell r="BC77" t="str">
            <v>Principal / Teacher Manager / Teacher</v>
          </cell>
          <cell r="BD77" t="str">
            <v>Job With Government</v>
          </cell>
          <cell r="BE77" t="str">
            <v>Job With Non-Government Organization</v>
          </cell>
          <cell r="BF77" t="str">
            <v>Job With Company Or Private Sector</v>
          </cell>
          <cell r="BG77" t="str">
            <v>Military Service / Police / Army</v>
          </cell>
          <cell r="BH77" t="str">
            <v>Begging</v>
          </cell>
          <cell r="BI77" t="str">
            <v>Other:</v>
          </cell>
          <cell r="BJ77" t="str">
            <v>Other:</v>
          </cell>
          <cell r="BK77" t="str">
            <v>Other:</v>
          </cell>
          <cell r="BL77">
            <v>0</v>
          </cell>
          <cell r="BM77">
            <v>0</v>
          </cell>
          <cell r="BN77">
            <v>0</v>
          </cell>
          <cell r="BO77">
            <v>0</v>
          </cell>
          <cell r="BP77">
            <v>0</v>
          </cell>
          <cell r="BQ77">
            <v>0</v>
          </cell>
          <cell r="BR77">
            <v>0</v>
          </cell>
          <cell r="BS77">
            <v>0</v>
          </cell>
          <cell r="BT77">
            <v>0</v>
          </cell>
          <cell r="BU77">
            <v>0</v>
          </cell>
          <cell r="BV77">
            <v>0</v>
          </cell>
        </row>
        <row r="78">
          <cell r="P78">
            <v>7.03</v>
          </cell>
          <cell r="Q78">
            <v>7.0299999999999994</v>
          </cell>
          <cell r="R78" t="str">
            <v/>
          </cell>
          <cell r="W78" t="str">
            <v>During the past 7 days, in total, for how many hours did you do {activities mentioned in 7.02}?</v>
          </cell>
          <cell r="X78" t="str">
            <v/>
          </cell>
          <cell r="Y78" t="str">
            <v>Hours per Week</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row>
        <row r="79">
          <cell r="P79">
            <v>7.05</v>
          </cell>
          <cell r="Q79">
            <v>7.0399999999999991</v>
          </cell>
          <cell r="R79" t="str">
            <v/>
          </cell>
          <cell r="W79" t="str">
            <v>Do you have authority to use income generated by these activities?</v>
          </cell>
          <cell r="X79" t="str">
            <v/>
          </cell>
          <cell r="Y79" t="str">
            <v>No</v>
          </cell>
          <cell r="Z79" t="str">
            <v>Yes</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row>
        <row r="80">
          <cell r="P80">
            <v>7.91</v>
          </cell>
          <cell r="Q80">
            <v>7.0599999999999987</v>
          </cell>
          <cell r="R80">
            <v>6.0699999999999985</v>
          </cell>
          <cell r="W80" t="str">
            <v>During the past 12 months, have your or members of your household sold any handicrafts (like home-made carpets, woodwork, metal work)? [IF YES] What did you sell?</v>
          </cell>
          <cell r="X80" t="str">
            <v>[MARK ALL MENTIONED]</v>
          </cell>
          <cell r="Y80" t="str">
            <v>Not Applicable - No Carpets or Handicrafts Were Made or Sold</v>
          </cell>
          <cell r="Z80" t="str">
            <v>No, Carpets or Handicrafts Were Made but Not Sold</v>
          </cell>
          <cell r="AA80" t="str">
            <v>Sold Carpets</v>
          </cell>
          <cell r="AB80" t="str">
            <v>Sold Woodwork</v>
          </cell>
          <cell r="AC80" t="str">
            <v>Sold Metalwork</v>
          </cell>
          <cell r="AD80" t="str">
            <v>Sold Needlecrafts</v>
          </cell>
          <cell r="AE80" t="str">
            <v>Sold Handicrafts</v>
          </cell>
          <cell r="AF80" t="str">
            <v>Other:</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row>
        <row r="81">
          <cell r="P81">
            <v>7.92</v>
          </cell>
          <cell r="Q81">
            <v>7.0699999999999985</v>
          </cell>
          <cell r="R81" t="str">
            <v/>
          </cell>
          <cell r="W81" t="str">
            <v>During the past 12 months, how much did your household earn from this?</v>
          </cell>
          <cell r="X81" t="str">
            <v>[IF IN KIND, ESTIMATE VALUE AND MARK "ESTIMATED BY ENUMERATOR"]</v>
          </cell>
          <cell r="Y81" t="str">
            <v>Estimated by Enumerator</v>
          </cell>
          <cell r="Z81" t="str">
            <v>Afghani</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0</v>
          </cell>
          <cell r="BV81">
            <v>0</v>
          </cell>
        </row>
        <row r="82">
          <cell r="P82">
            <v>7.13</v>
          </cell>
          <cell r="Q82">
            <v>7.0799999999999983</v>
          </cell>
          <cell r="R82">
            <v>6.0999999999999979</v>
          </cell>
          <cell r="W82" t="str">
            <v>Do you have your own livestock or poultry?</v>
          </cell>
          <cell r="X82" t="str">
            <v/>
          </cell>
          <cell r="Y82" t="str">
            <v>No</v>
          </cell>
          <cell r="Z82" t="str">
            <v>Yes</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row>
        <row r="83">
          <cell r="P83">
            <v>7.16</v>
          </cell>
          <cell r="Q83">
            <v>7.0999999999999979</v>
          </cell>
          <cell r="R83" t="str">
            <v/>
          </cell>
          <cell r="W83" t="str">
            <v>Who decides on spending and using the income this livestock generate?</v>
          </cell>
          <cell r="X83" t="str">
            <v/>
          </cell>
          <cell r="Y83" t="str">
            <v>Myself Alone</v>
          </cell>
          <cell r="Z83" t="str">
            <v>Myself and Husband</v>
          </cell>
          <cell r="AA83" t="str">
            <v>Husband Alone</v>
          </cell>
          <cell r="AB83" t="str">
            <v>Husband and Other Male Family Members</v>
          </cell>
          <cell r="AC83" t="str">
            <v>Father-in-Law or Mother-in-Law</v>
          </cell>
          <cell r="AD83" t="str">
            <v xml:space="preserve">Father or Mother </v>
          </cell>
          <cell r="AE83" t="str">
            <v>Other:</v>
          </cell>
          <cell r="AF83">
            <v>0</v>
          </cell>
          <cell r="AG83">
            <v>0</v>
          </cell>
          <cell r="AH83">
            <v>0</v>
          </cell>
          <cell r="AI83">
            <v>0</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AZ83">
            <v>0</v>
          </cell>
          <cell r="BA83">
            <v>0</v>
          </cell>
          <cell r="BB83">
            <v>0</v>
          </cell>
          <cell r="BC83">
            <v>0</v>
          </cell>
          <cell r="BD83">
            <v>0</v>
          </cell>
          <cell r="BE83">
            <v>0</v>
          </cell>
          <cell r="BF83">
            <v>0</v>
          </cell>
          <cell r="BG83">
            <v>0</v>
          </cell>
          <cell r="BH83">
            <v>0</v>
          </cell>
          <cell r="BI83">
            <v>0</v>
          </cell>
          <cell r="BJ83">
            <v>0</v>
          </cell>
          <cell r="BK83">
            <v>0</v>
          </cell>
          <cell r="BL83">
            <v>0</v>
          </cell>
          <cell r="BM83">
            <v>0</v>
          </cell>
          <cell r="BN83">
            <v>0</v>
          </cell>
          <cell r="BO83">
            <v>0</v>
          </cell>
          <cell r="BP83">
            <v>0</v>
          </cell>
          <cell r="BQ83">
            <v>0</v>
          </cell>
          <cell r="BR83">
            <v>0</v>
          </cell>
          <cell r="BS83">
            <v>0</v>
          </cell>
          <cell r="BT83">
            <v>0</v>
          </cell>
          <cell r="BU83">
            <v>0</v>
          </cell>
          <cell r="BV83">
            <v>0</v>
          </cell>
        </row>
        <row r="84">
          <cell r="P84">
            <v>7.17</v>
          </cell>
          <cell r="Q84">
            <v>7.1099999999999977</v>
          </cell>
          <cell r="R84" t="str">
            <v/>
          </cell>
          <cell r="W84" t="str">
            <v>Who decides on selling this livestock if you want to sell them?</v>
          </cell>
          <cell r="X84" t="str">
            <v/>
          </cell>
          <cell r="Y84" t="str">
            <v>Myself Alone</v>
          </cell>
          <cell r="Z84" t="str">
            <v>Myself and Husband</v>
          </cell>
          <cell r="AA84" t="str">
            <v>Husband Alone</v>
          </cell>
          <cell r="AB84" t="str">
            <v>Husband and Other Male Family Members</v>
          </cell>
          <cell r="AC84" t="str">
            <v>Father-in-Law or Mother-in-Law</v>
          </cell>
          <cell r="AD84" t="str">
            <v xml:space="preserve">Father or Mother </v>
          </cell>
          <cell r="AE84" t="str">
            <v>Other:</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v>
          </cell>
          <cell r="BO84">
            <v>0</v>
          </cell>
          <cell r="BP84">
            <v>0</v>
          </cell>
          <cell r="BQ84">
            <v>0</v>
          </cell>
          <cell r="BR84">
            <v>0</v>
          </cell>
          <cell r="BS84">
            <v>0</v>
          </cell>
          <cell r="BT84">
            <v>0</v>
          </cell>
          <cell r="BU84">
            <v>0</v>
          </cell>
          <cell r="BV84">
            <v>0</v>
          </cell>
        </row>
        <row r="85">
          <cell r="P85">
            <v>7.18</v>
          </cell>
          <cell r="Q85">
            <v>7.1199999999999974</v>
          </cell>
          <cell r="R85">
            <v>6.1299999999999972</v>
          </cell>
          <cell r="W85" t="str">
            <v>Do you have a private land?</v>
          </cell>
          <cell r="X85" t="str">
            <v/>
          </cell>
          <cell r="Y85" t="str">
            <v>No</v>
          </cell>
          <cell r="Z85" t="str">
            <v>Yes</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cell r="BB85">
            <v>0</v>
          </cell>
          <cell r="BC85">
            <v>0</v>
          </cell>
          <cell r="BD85">
            <v>0</v>
          </cell>
          <cell r="BE85">
            <v>0</v>
          </cell>
          <cell r="BF85">
            <v>0</v>
          </cell>
          <cell r="BG85">
            <v>0</v>
          </cell>
          <cell r="BH85">
            <v>0</v>
          </cell>
          <cell r="BI85">
            <v>0</v>
          </cell>
          <cell r="BJ85">
            <v>0</v>
          </cell>
          <cell r="BK85">
            <v>0</v>
          </cell>
          <cell r="BL85">
            <v>0</v>
          </cell>
          <cell r="BM85">
            <v>0</v>
          </cell>
          <cell r="BN85">
            <v>0</v>
          </cell>
          <cell r="BO85">
            <v>0</v>
          </cell>
          <cell r="BP85">
            <v>0</v>
          </cell>
          <cell r="BQ85">
            <v>0</v>
          </cell>
          <cell r="BR85">
            <v>0</v>
          </cell>
          <cell r="BS85">
            <v>0</v>
          </cell>
          <cell r="BT85">
            <v>0</v>
          </cell>
          <cell r="BU85">
            <v>0</v>
          </cell>
          <cell r="BV85">
            <v>0</v>
          </cell>
        </row>
        <row r="86">
          <cell r="P86">
            <v>7.2</v>
          </cell>
          <cell r="Q86">
            <v>7.139999999999997</v>
          </cell>
          <cell r="R86" t="str">
            <v/>
          </cell>
          <cell r="W86" t="str">
            <v>Who in your household decides on the type of use of income generated by the land?</v>
          </cell>
          <cell r="X86" t="str">
            <v/>
          </cell>
          <cell r="Y86" t="str">
            <v>Myself Alone</v>
          </cell>
          <cell r="Z86" t="str">
            <v>Myself and Husband</v>
          </cell>
          <cell r="AA86" t="str">
            <v>Husband Alone</v>
          </cell>
          <cell r="AB86" t="str">
            <v>Husband and Other Male Family Members</v>
          </cell>
          <cell r="AC86" t="str">
            <v>Father-in-Law or Mother-in-Law</v>
          </cell>
          <cell r="AD86" t="str">
            <v xml:space="preserve">Father or Mother </v>
          </cell>
          <cell r="AE86" t="str">
            <v>Other:</v>
          </cell>
          <cell r="AF86">
            <v>0</v>
          </cell>
          <cell r="AG86">
            <v>0</v>
          </cell>
          <cell r="AH86">
            <v>0</v>
          </cell>
          <cell r="AI86">
            <v>0</v>
          </cell>
          <cell r="AJ86">
            <v>0</v>
          </cell>
          <cell r="AK86">
            <v>0</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0</v>
          </cell>
          <cell r="BA86">
            <v>0</v>
          </cell>
          <cell r="BB86">
            <v>0</v>
          </cell>
          <cell r="BC86">
            <v>0</v>
          </cell>
          <cell r="BD86">
            <v>0</v>
          </cell>
          <cell r="BE86">
            <v>0</v>
          </cell>
          <cell r="BF86">
            <v>0</v>
          </cell>
          <cell r="BG86">
            <v>0</v>
          </cell>
          <cell r="BH86">
            <v>0</v>
          </cell>
          <cell r="BI86">
            <v>0</v>
          </cell>
          <cell r="BJ86">
            <v>0</v>
          </cell>
          <cell r="BK86">
            <v>0</v>
          </cell>
          <cell r="BL86">
            <v>0</v>
          </cell>
          <cell r="BM86">
            <v>0</v>
          </cell>
          <cell r="BN86">
            <v>0</v>
          </cell>
          <cell r="BO86">
            <v>0</v>
          </cell>
          <cell r="BP86">
            <v>0</v>
          </cell>
          <cell r="BQ86">
            <v>0</v>
          </cell>
          <cell r="BR86">
            <v>0</v>
          </cell>
          <cell r="BS86">
            <v>0</v>
          </cell>
          <cell r="BT86">
            <v>0</v>
          </cell>
          <cell r="BU86">
            <v>0</v>
          </cell>
          <cell r="BV86">
            <v>0</v>
          </cell>
        </row>
        <row r="87">
          <cell r="P87">
            <v>7.21</v>
          </cell>
          <cell r="Q87">
            <v>7.1499999999999968</v>
          </cell>
          <cell r="R87" t="str">
            <v/>
          </cell>
          <cell r="W87" t="str">
            <v>Who has the selling authority to decide if you want to sell the land?</v>
          </cell>
          <cell r="X87" t="str">
            <v/>
          </cell>
          <cell r="Y87" t="str">
            <v>Myself Alone</v>
          </cell>
          <cell r="Z87" t="str">
            <v>Myself and Husband</v>
          </cell>
          <cell r="AA87" t="str">
            <v>Husband Alone</v>
          </cell>
          <cell r="AB87" t="str">
            <v>Husband and Other Male Family Members</v>
          </cell>
          <cell r="AC87" t="str">
            <v>Father-in-Law or Mother-in-Law</v>
          </cell>
          <cell r="AD87" t="str">
            <v xml:space="preserve">Father or Mother </v>
          </cell>
          <cell r="AE87" t="str">
            <v>Other:</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0</v>
          </cell>
          <cell r="AU87">
            <v>0</v>
          </cell>
          <cell r="AV87">
            <v>0</v>
          </cell>
          <cell r="AW87">
            <v>0</v>
          </cell>
          <cell r="AX87">
            <v>0</v>
          </cell>
          <cell r="AY87">
            <v>0</v>
          </cell>
          <cell r="AZ87">
            <v>0</v>
          </cell>
          <cell r="BA87">
            <v>0</v>
          </cell>
          <cell r="BB87">
            <v>0</v>
          </cell>
          <cell r="BC87">
            <v>0</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U87">
            <v>0</v>
          </cell>
          <cell r="BV87">
            <v>0</v>
          </cell>
        </row>
        <row r="88">
          <cell r="P88">
            <v>7.1</v>
          </cell>
          <cell r="Q88">
            <v>7.1599999999999966</v>
          </cell>
          <cell r="R88">
            <v>7.01</v>
          </cell>
          <cell r="W88" t="str">
            <v>Do you have your personal jewelry?</v>
          </cell>
          <cell r="X88" t="str">
            <v/>
          </cell>
          <cell r="Y88" t="str">
            <v>No</v>
          </cell>
          <cell r="Z88" t="str">
            <v>Yes</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U88">
            <v>0</v>
          </cell>
          <cell r="BV88">
            <v>0</v>
          </cell>
        </row>
        <row r="89">
          <cell r="P89">
            <v>7.12</v>
          </cell>
          <cell r="Q89">
            <v>7.1799999999999962</v>
          </cell>
          <cell r="R89" t="str">
            <v/>
          </cell>
          <cell r="W89" t="str">
            <v>Who has the authority of selling your jewelry if you want to sell them?</v>
          </cell>
          <cell r="X89" t="str">
            <v/>
          </cell>
          <cell r="Y89" t="str">
            <v>Myself Alone</v>
          </cell>
          <cell r="Z89" t="str">
            <v>Myself and Husband</v>
          </cell>
          <cell r="AA89" t="str">
            <v>Husband Alone</v>
          </cell>
          <cell r="AB89" t="str">
            <v>Husband and Other Male Family Members</v>
          </cell>
          <cell r="AC89" t="str">
            <v>Father-in-Law or Mother-in-Law</v>
          </cell>
          <cell r="AD89" t="str">
            <v xml:space="preserve">Father or Mother </v>
          </cell>
          <cell r="AE89" t="str">
            <v>Other:</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0</v>
          </cell>
          <cell r="BA89">
            <v>0</v>
          </cell>
          <cell r="BB89">
            <v>0</v>
          </cell>
          <cell r="BC89">
            <v>0</v>
          </cell>
          <cell r="BD89">
            <v>0</v>
          </cell>
          <cell r="BE89">
            <v>0</v>
          </cell>
          <cell r="BF89">
            <v>0</v>
          </cell>
          <cell r="BG89">
            <v>0</v>
          </cell>
          <cell r="BH89">
            <v>0</v>
          </cell>
          <cell r="BI89">
            <v>0</v>
          </cell>
          <cell r="BJ89">
            <v>0</v>
          </cell>
          <cell r="BK89">
            <v>0</v>
          </cell>
          <cell r="BL89">
            <v>0</v>
          </cell>
          <cell r="BM89">
            <v>0</v>
          </cell>
          <cell r="BN89">
            <v>0</v>
          </cell>
          <cell r="BO89">
            <v>0</v>
          </cell>
          <cell r="BP89">
            <v>0</v>
          </cell>
          <cell r="BQ89">
            <v>0</v>
          </cell>
          <cell r="BR89">
            <v>0</v>
          </cell>
          <cell r="BS89">
            <v>0</v>
          </cell>
          <cell r="BT89">
            <v>0</v>
          </cell>
          <cell r="BU89">
            <v>0</v>
          </cell>
          <cell r="BV89">
            <v>0</v>
          </cell>
        </row>
        <row r="90">
          <cell r="P90">
            <v>14</v>
          </cell>
          <cell r="Q90">
            <v>8</v>
          </cell>
          <cell r="R90" t="str">
            <v/>
          </cell>
          <cell r="W90" t="str">
            <v>I want to ask you who decides about the following issues in your household:</v>
          </cell>
          <cell r="X90" t="str">
            <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0</v>
          </cell>
          <cell r="BV90">
            <v>0</v>
          </cell>
        </row>
        <row r="91">
          <cell r="P91">
            <v>14.01</v>
          </cell>
          <cell r="Q91">
            <v>8.01</v>
          </cell>
          <cell r="R91" t="str">
            <v/>
          </cell>
          <cell r="W91" t="str">
            <v>Food Purchase for Household?</v>
          </cell>
          <cell r="X91" t="str">
            <v/>
          </cell>
          <cell r="Y91" t="str">
            <v>Head / Father of the household decides alone</v>
          </cell>
          <cell r="Z91" t="str">
            <v>Spouse of household head or female household head decides alone</v>
          </cell>
          <cell r="AA91" t="str">
            <v>Head / Father in consultation with his/her spouse</v>
          </cell>
          <cell r="AB91" t="str">
            <v>Head / Father in consultation with the person concerned</v>
          </cell>
          <cell r="AC91" t="str">
            <v>Head / Father and spouse of head in consultation with the person concerned</v>
          </cell>
          <cell r="AD91" t="str">
            <v>Head / Father and other male members decide</v>
          </cell>
          <cell r="AE91" t="str">
            <v>Other combination of persons decide</v>
          </cell>
          <cell r="AF91" t="str">
            <v>Does not apply to this household</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0</v>
          </cell>
          <cell r="BA91">
            <v>0</v>
          </cell>
          <cell r="BB91">
            <v>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v>
          </cell>
          <cell r="BS91">
            <v>0</v>
          </cell>
          <cell r="BT91">
            <v>0</v>
          </cell>
          <cell r="BU91">
            <v>0</v>
          </cell>
          <cell r="BV91">
            <v>0</v>
          </cell>
        </row>
        <row r="92">
          <cell r="P92">
            <v>14.02</v>
          </cell>
          <cell r="Q92">
            <v>8.02</v>
          </cell>
          <cell r="R92" t="str">
            <v/>
          </cell>
          <cell r="W92" t="str">
            <v>Clothes Purchases?</v>
          </cell>
          <cell r="X92" t="str">
            <v/>
          </cell>
          <cell r="Y92" t="str">
            <v>Head / Father of the household decides alone</v>
          </cell>
          <cell r="Z92" t="str">
            <v>Spouse of household head or female household head decides alone</v>
          </cell>
          <cell r="AA92" t="str">
            <v>Head / Father in consultation with his/her spouse</v>
          </cell>
          <cell r="AB92" t="str">
            <v>Head / Father in consultation with the person concerned</v>
          </cell>
          <cell r="AC92" t="str">
            <v>Head / Father and spouse of head in consultation with the person concerned</v>
          </cell>
          <cell r="AD92" t="str">
            <v>Head / Father and other male members decide</v>
          </cell>
          <cell r="AE92" t="str">
            <v>Other combination of persons decide</v>
          </cell>
          <cell r="AF92" t="str">
            <v>Does not apply to this household</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0</v>
          </cell>
          <cell r="BA92">
            <v>0</v>
          </cell>
          <cell r="BB92">
            <v>0</v>
          </cell>
          <cell r="BC92">
            <v>0</v>
          </cell>
          <cell r="BD92">
            <v>0</v>
          </cell>
          <cell r="BE92">
            <v>0</v>
          </cell>
          <cell r="BF92">
            <v>0</v>
          </cell>
          <cell r="BG92">
            <v>0</v>
          </cell>
          <cell r="BH92">
            <v>0</v>
          </cell>
          <cell r="BI92">
            <v>0</v>
          </cell>
          <cell r="BJ92">
            <v>0</v>
          </cell>
          <cell r="BK92">
            <v>0</v>
          </cell>
          <cell r="BL92">
            <v>0</v>
          </cell>
          <cell r="BM92">
            <v>0</v>
          </cell>
          <cell r="BN92">
            <v>0</v>
          </cell>
          <cell r="BO92">
            <v>0</v>
          </cell>
          <cell r="BP92">
            <v>0</v>
          </cell>
          <cell r="BQ92">
            <v>0</v>
          </cell>
          <cell r="BR92">
            <v>0</v>
          </cell>
          <cell r="BS92">
            <v>0</v>
          </cell>
          <cell r="BT92">
            <v>0</v>
          </cell>
          <cell r="BU92">
            <v>0</v>
          </cell>
          <cell r="BV92">
            <v>0</v>
          </cell>
        </row>
        <row r="93">
          <cell r="P93">
            <v>14.05</v>
          </cell>
          <cell r="Q93">
            <v>8.0299999999999994</v>
          </cell>
          <cell r="R93" t="str">
            <v/>
          </cell>
          <cell r="W93" t="str">
            <v>Medicine?</v>
          </cell>
          <cell r="X93" t="str">
            <v/>
          </cell>
          <cell r="Y93" t="str">
            <v>Head / Father of the household decides alone</v>
          </cell>
          <cell r="Z93" t="str">
            <v>Spouse of household head or female household head decides alone</v>
          </cell>
          <cell r="AA93" t="str">
            <v>Head / Father in consultation with his/her spouse</v>
          </cell>
          <cell r="AB93" t="str">
            <v>Head / Father in consultation with the person concerned</v>
          </cell>
          <cell r="AC93" t="str">
            <v>Head / Father and spouse of head in consultation with the person concerned</v>
          </cell>
          <cell r="AD93" t="str">
            <v>Head / Father and other male members decide</v>
          </cell>
          <cell r="AE93" t="str">
            <v>Other combination of persons decide</v>
          </cell>
          <cell r="AF93" t="str">
            <v>Does not apply to this household</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cell r="AV93">
            <v>0</v>
          </cell>
          <cell r="AW93">
            <v>0</v>
          </cell>
          <cell r="AX93">
            <v>0</v>
          </cell>
          <cell r="AY93">
            <v>0</v>
          </cell>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U93">
            <v>0</v>
          </cell>
          <cell r="BV93">
            <v>0</v>
          </cell>
        </row>
        <row r="94">
          <cell r="P94">
            <v>14.08</v>
          </cell>
          <cell r="Q94">
            <v>8.0399999999999991</v>
          </cell>
          <cell r="R94" t="str">
            <v/>
          </cell>
          <cell r="W94" t="str">
            <v>Marriage of Boys?</v>
          </cell>
          <cell r="X94" t="str">
            <v/>
          </cell>
          <cell r="Y94" t="str">
            <v>Head / Father of the household decides alone</v>
          </cell>
          <cell r="Z94" t="str">
            <v>Spouse of household head or female household head decides alone</v>
          </cell>
          <cell r="AA94" t="str">
            <v>Head / Father in consultation with his/her spouse</v>
          </cell>
          <cell r="AB94" t="str">
            <v>Head / Father in consultation with the person concerned</v>
          </cell>
          <cell r="AC94" t="str">
            <v>Head / Father and spouse of head in consultation with the person concerned</v>
          </cell>
          <cell r="AD94" t="str">
            <v>Head / Father and other male members decide</v>
          </cell>
          <cell r="AE94" t="str">
            <v>Other combination of persons decide</v>
          </cell>
          <cell r="AF94" t="str">
            <v>Does not apply to this household</v>
          </cell>
          <cell r="AG94">
            <v>0</v>
          </cell>
          <cell r="AH94">
            <v>0</v>
          </cell>
          <cell r="AI94">
            <v>0</v>
          </cell>
          <cell r="AJ94">
            <v>0</v>
          </cell>
          <cell r="AK94">
            <v>0</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0</v>
          </cell>
          <cell r="BA94">
            <v>0</v>
          </cell>
          <cell r="BB94">
            <v>0</v>
          </cell>
          <cell r="BC94">
            <v>0</v>
          </cell>
          <cell r="BD94">
            <v>0</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v>
          </cell>
          <cell r="BU94">
            <v>0</v>
          </cell>
          <cell r="BV94">
            <v>0</v>
          </cell>
        </row>
        <row r="95">
          <cell r="P95">
            <v>14.09</v>
          </cell>
          <cell r="Q95">
            <v>8.0499999999999989</v>
          </cell>
          <cell r="R95" t="str">
            <v/>
          </cell>
          <cell r="W95" t="str">
            <v>Marriage of Girls?</v>
          </cell>
          <cell r="X95" t="str">
            <v/>
          </cell>
          <cell r="Y95" t="str">
            <v>Head / Father of the household decides alone</v>
          </cell>
          <cell r="Z95" t="str">
            <v>Spouse of household head or female household head decides alone</v>
          </cell>
          <cell r="AA95" t="str">
            <v>Head / Father in consultation with his/her spouse</v>
          </cell>
          <cell r="AB95" t="str">
            <v>Head / Father in consultation with the person concerned</v>
          </cell>
          <cell r="AC95" t="str">
            <v>Head / Father and spouse of head in consultation with the person concerned</v>
          </cell>
          <cell r="AD95" t="str">
            <v>Head / Father and other male members decide</v>
          </cell>
          <cell r="AE95" t="str">
            <v>Other combination of persons decide</v>
          </cell>
          <cell r="AF95" t="str">
            <v>Does not apply to this household</v>
          </cell>
          <cell r="AG95">
            <v>0</v>
          </cell>
          <cell r="AH95">
            <v>0</v>
          </cell>
          <cell r="AI95">
            <v>0</v>
          </cell>
          <cell r="AJ95">
            <v>0</v>
          </cell>
          <cell r="AK95">
            <v>0</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0</v>
          </cell>
          <cell r="BA95">
            <v>0</v>
          </cell>
          <cell r="BB95">
            <v>0</v>
          </cell>
          <cell r="BC95">
            <v>0</v>
          </cell>
          <cell r="BD95">
            <v>0</v>
          </cell>
          <cell r="BE95">
            <v>0</v>
          </cell>
          <cell r="BF95">
            <v>0</v>
          </cell>
          <cell r="BG95">
            <v>0</v>
          </cell>
          <cell r="BH95">
            <v>0</v>
          </cell>
          <cell r="BI95">
            <v>0</v>
          </cell>
          <cell r="BJ95">
            <v>0</v>
          </cell>
          <cell r="BK95">
            <v>0</v>
          </cell>
          <cell r="BL95">
            <v>0</v>
          </cell>
          <cell r="BM95">
            <v>0</v>
          </cell>
          <cell r="BN95">
            <v>0</v>
          </cell>
          <cell r="BO95">
            <v>0</v>
          </cell>
          <cell r="BP95">
            <v>0</v>
          </cell>
          <cell r="BQ95">
            <v>0</v>
          </cell>
          <cell r="BR95">
            <v>0</v>
          </cell>
          <cell r="BS95">
            <v>0</v>
          </cell>
          <cell r="BT95">
            <v>0</v>
          </cell>
          <cell r="BU95">
            <v>0</v>
          </cell>
          <cell r="BV95">
            <v>0</v>
          </cell>
        </row>
        <row r="96">
          <cell r="P96">
            <v>14.1</v>
          </cell>
          <cell r="Q96">
            <v>8.0599999999999987</v>
          </cell>
          <cell r="R96" t="str">
            <v/>
          </cell>
          <cell r="W96" t="str">
            <v>Education of Boys?</v>
          </cell>
          <cell r="X96" t="str">
            <v/>
          </cell>
          <cell r="Y96" t="str">
            <v>Head / Father of the household decides alone</v>
          </cell>
          <cell r="Z96" t="str">
            <v>Spouse of household head or female household head decides alone</v>
          </cell>
          <cell r="AA96" t="str">
            <v>Head / Father in consultation with his/her spouse</v>
          </cell>
          <cell r="AB96" t="str">
            <v>Head / Father in consultation with the person concerned</v>
          </cell>
          <cell r="AC96" t="str">
            <v>Head / Father and spouse of head in consultation with the person concerned</v>
          </cell>
          <cell r="AD96" t="str">
            <v>Head / Father and other male members decide</v>
          </cell>
          <cell r="AE96" t="str">
            <v>Other combination of persons decide</v>
          </cell>
          <cell r="AF96" t="str">
            <v>Does not apply to this household</v>
          </cell>
          <cell r="AG96">
            <v>0</v>
          </cell>
          <cell r="AH96">
            <v>0</v>
          </cell>
          <cell r="AI96">
            <v>0</v>
          </cell>
          <cell r="AJ96">
            <v>0</v>
          </cell>
          <cell r="AK96">
            <v>0</v>
          </cell>
          <cell r="AL96">
            <v>0</v>
          </cell>
          <cell r="AM96">
            <v>0</v>
          </cell>
          <cell r="AN96">
            <v>0</v>
          </cell>
          <cell r="AO96">
            <v>0</v>
          </cell>
          <cell r="AP96">
            <v>0</v>
          </cell>
          <cell r="AQ96">
            <v>0</v>
          </cell>
          <cell r="AR96">
            <v>0</v>
          </cell>
          <cell r="AS96">
            <v>0</v>
          </cell>
          <cell r="AT96">
            <v>0</v>
          </cell>
          <cell r="AU96">
            <v>0</v>
          </cell>
          <cell r="AV96">
            <v>0</v>
          </cell>
          <cell r="AW96">
            <v>0</v>
          </cell>
          <cell r="AX96">
            <v>0</v>
          </cell>
          <cell r="AY96">
            <v>0</v>
          </cell>
          <cell r="AZ96">
            <v>0</v>
          </cell>
          <cell r="BA96">
            <v>0</v>
          </cell>
          <cell r="BB96">
            <v>0</v>
          </cell>
          <cell r="BC96">
            <v>0</v>
          </cell>
          <cell r="BD96">
            <v>0</v>
          </cell>
          <cell r="BE96">
            <v>0</v>
          </cell>
          <cell r="BF96">
            <v>0</v>
          </cell>
          <cell r="BG96">
            <v>0</v>
          </cell>
          <cell r="BH96">
            <v>0</v>
          </cell>
          <cell r="BI96">
            <v>0</v>
          </cell>
          <cell r="BJ96">
            <v>0</v>
          </cell>
          <cell r="BK96">
            <v>0</v>
          </cell>
          <cell r="BL96">
            <v>0</v>
          </cell>
          <cell r="BM96">
            <v>0</v>
          </cell>
          <cell r="BN96">
            <v>0</v>
          </cell>
          <cell r="BO96">
            <v>0</v>
          </cell>
          <cell r="BP96">
            <v>0</v>
          </cell>
          <cell r="BQ96">
            <v>0</v>
          </cell>
          <cell r="BR96">
            <v>0</v>
          </cell>
          <cell r="BS96">
            <v>0</v>
          </cell>
          <cell r="BT96">
            <v>0</v>
          </cell>
          <cell r="BU96">
            <v>0</v>
          </cell>
          <cell r="BV96">
            <v>0</v>
          </cell>
        </row>
        <row r="97">
          <cell r="P97">
            <v>14.11</v>
          </cell>
          <cell r="Q97">
            <v>8.0699999999999985</v>
          </cell>
          <cell r="R97" t="str">
            <v/>
          </cell>
          <cell r="W97" t="str">
            <v>Education of Girls?</v>
          </cell>
          <cell r="X97" t="str">
            <v/>
          </cell>
          <cell r="Y97" t="str">
            <v>Head / Father of the household decides alone</v>
          </cell>
          <cell r="Z97" t="str">
            <v>Spouse of household head or female household head decides alone</v>
          </cell>
          <cell r="AA97" t="str">
            <v>Head / Father in consultation with his/her spouse</v>
          </cell>
          <cell r="AB97" t="str">
            <v>Head / Father in consultation with the person concerned</v>
          </cell>
          <cell r="AC97" t="str">
            <v>Head / Father and spouse of head in consultation with the person concerned</v>
          </cell>
          <cell r="AD97" t="str">
            <v>Head / Father and other male members decide</v>
          </cell>
          <cell r="AE97" t="str">
            <v>Other combination of persons decide</v>
          </cell>
          <cell r="AF97" t="str">
            <v>Does not apply to this household</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0</v>
          </cell>
          <cell r="BA97">
            <v>0</v>
          </cell>
          <cell r="BB97">
            <v>0</v>
          </cell>
          <cell r="BC97">
            <v>0</v>
          </cell>
          <cell r="BD97">
            <v>0</v>
          </cell>
          <cell r="BE97">
            <v>0</v>
          </cell>
          <cell r="BF97">
            <v>0</v>
          </cell>
          <cell r="BG97">
            <v>0</v>
          </cell>
          <cell r="BH97">
            <v>0</v>
          </cell>
          <cell r="BI97">
            <v>0</v>
          </cell>
          <cell r="BJ97">
            <v>0</v>
          </cell>
          <cell r="BK97">
            <v>0</v>
          </cell>
          <cell r="BL97">
            <v>0</v>
          </cell>
          <cell r="BM97">
            <v>0</v>
          </cell>
          <cell r="BN97">
            <v>0</v>
          </cell>
          <cell r="BO97">
            <v>0</v>
          </cell>
          <cell r="BP97">
            <v>0</v>
          </cell>
          <cell r="BQ97">
            <v>0</v>
          </cell>
          <cell r="BR97">
            <v>0</v>
          </cell>
          <cell r="BS97">
            <v>0</v>
          </cell>
          <cell r="BT97">
            <v>0</v>
          </cell>
          <cell r="BU97">
            <v>0</v>
          </cell>
          <cell r="BV97">
            <v>0</v>
          </cell>
        </row>
        <row r="98">
          <cell r="P98">
            <v>14.13</v>
          </cell>
          <cell r="Q98">
            <v>8.0899999999999981</v>
          </cell>
          <cell r="R98" t="str">
            <v/>
          </cell>
          <cell r="W98" t="str">
            <v>Taking and Returning Loans?</v>
          </cell>
          <cell r="X98" t="str">
            <v/>
          </cell>
          <cell r="Y98" t="str">
            <v>Head / Father of the household decides alone</v>
          </cell>
          <cell r="Z98" t="str">
            <v>Spouse of household head or female household head decides alone</v>
          </cell>
          <cell r="AA98" t="str">
            <v>Head / Father in consultation with his/her spouse</v>
          </cell>
          <cell r="AB98" t="str">
            <v>Head / Father in consultation with the person concerned</v>
          </cell>
          <cell r="AC98" t="str">
            <v>Head / Father and spouse of head in consultation with the person concerned</v>
          </cell>
          <cell r="AD98" t="str">
            <v>Head / Father and other male members decide</v>
          </cell>
          <cell r="AE98" t="str">
            <v>Other combination of persons decide</v>
          </cell>
          <cell r="AF98" t="str">
            <v>Does not apply to this household</v>
          </cell>
          <cell r="AG98">
            <v>0</v>
          </cell>
          <cell r="AH98">
            <v>0</v>
          </cell>
          <cell r="AI98">
            <v>0</v>
          </cell>
          <cell r="AJ98">
            <v>0</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0</v>
          </cell>
          <cell r="BA98">
            <v>0</v>
          </cell>
          <cell r="BB98">
            <v>0</v>
          </cell>
          <cell r="BC98">
            <v>0</v>
          </cell>
          <cell r="BD98">
            <v>0</v>
          </cell>
          <cell r="BE98">
            <v>0</v>
          </cell>
          <cell r="BF98">
            <v>0</v>
          </cell>
          <cell r="BG98">
            <v>0</v>
          </cell>
          <cell r="BH98">
            <v>0</v>
          </cell>
          <cell r="BI98">
            <v>0</v>
          </cell>
          <cell r="BJ98">
            <v>0</v>
          </cell>
          <cell r="BK98">
            <v>0</v>
          </cell>
          <cell r="BL98">
            <v>0</v>
          </cell>
          <cell r="BM98">
            <v>0</v>
          </cell>
          <cell r="BN98">
            <v>0</v>
          </cell>
          <cell r="BO98">
            <v>0</v>
          </cell>
          <cell r="BP98">
            <v>0</v>
          </cell>
          <cell r="BQ98">
            <v>0</v>
          </cell>
          <cell r="BR98">
            <v>0</v>
          </cell>
          <cell r="BS98">
            <v>0</v>
          </cell>
          <cell r="BT98">
            <v>0</v>
          </cell>
          <cell r="BU98">
            <v>0</v>
          </cell>
          <cell r="BV98">
            <v>0</v>
          </cell>
        </row>
        <row r="99">
          <cell r="P99">
            <v>8.0399999999999991</v>
          </cell>
          <cell r="Q99">
            <v>9.01</v>
          </cell>
          <cell r="R99" t="str">
            <v/>
          </cell>
          <cell r="W99" t="str">
            <v>During the past 7 days, for how many days did members of your household go hungry?</v>
          </cell>
          <cell r="X99" t="str">
            <v/>
          </cell>
          <cell r="Y99" t="str">
            <v>Days</v>
          </cell>
          <cell r="Z99">
            <v>0</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AZ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U99">
            <v>0</v>
          </cell>
          <cell r="BV99">
            <v>0</v>
          </cell>
        </row>
        <row r="100">
          <cell r="P100" t="str">
            <v>N.86</v>
          </cell>
          <cell r="Q100" t="str">
            <v>N/A</v>
          </cell>
          <cell r="R100" t="str">
            <v/>
          </cell>
          <cell r="W100" t="str">
            <v>During the last 12 months, in which months did your household face a shortage of food to eat?</v>
          </cell>
          <cell r="X100" t="str">
            <v>[MARK ALL MENTIONED]</v>
          </cell>
          <cell r="Y100" t="str">
            <v>No Months</v>
          </cell>
          <cell r="Z100">
            <v>40817</v>
          </cell>
          <cell r="AA100">
            <v>40787</v>
          </cell>
          <cell r="AB100">
            <v>40756</v>
          </cell>
          <cell r="AC100">
            <v>40725</v>
          </cell>
          <cell r="AD100">
            <v>40695</v>
          </cell>
          <cell r="AE100">
            <v>40664</v>
          </cell>
          <cell r="AF100">
            <v>40634</v>
          </cell>
          <cell r="AG100">
            <v>40603</v>
          </cell>
          <cell r="AH100">
            <v>40210</v>
          </cell>
          <cell r="AI100">
            <v>40179</v>
          </cell>
          <cell r="AJ100">
            <v>40513</v>
          </cell>
          <cell r="AK100">
            <v>40483</v>
          </cell>
          <cell r="AL100">
            <v>40452</v>
          </cell>
          <cell r="AM100">
            <v>40422</v>
          </cell>
          <cell r="AN100">
            <v>40391</v>
          </cell>
          <cell r="AO100">
            <v>40360</v>
          </cell>
          <cell r="AP100">
            <v>40330</v>
          </cell>
          <cell r="AQ100">
            <v>40299</v>
          </cell>
          <cell r="AR100">
            <v>40269</v>
          </cell>
          <cell r="AS100">
            <v>40238</v>
          </cell>
          <cell r="AT100">
            <v>0</v>
          </cell>
          <cell r="AU100">
            <v>0</v>
          </cell>
          <cell r="AV100">
            <v>0</v>
          </cell>
          <cell r="AW100">
            <v>0</v>
          </cell>
          <cell r="AX100">
            <v>0</v>
          </cell>
          <cell r="AY100">
            <v>0</v>
          </cell>
          <cell r="AZ100">
            <v>0</v>
          </cell>
          <cell r="BA100">
            <v>0</v>
          </cell>
          <cell r="BB100">
            <v>0</v>
          </cell>
          <cell r="BC100">
            <v>0</v>
          </cell>
          <cell r="BD100">
            <v>0</v>
          </cell>
          <cell r="BE100">
            <v>0</v>
          </cell>
          <cell r="BF100">
            <v>0</v>
          </cell>
          <cell r="BG100">
            <v>0</v>
          </cell>
          <cell r="BH100">
            <v>0</v>
          </cell>
          <cell r="BI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row>
        <row r="101">
          <cell r="P101">
            <v>8.01</v>
          </cell>
          <cell r="Q101">
            <v>9.02</v>
          </cell>
          <cell r="R101" t="str">
            <v/>
          </cell>
          <cell r="W101" t="str">
            <v>How many days did you eat this item in the past 7 days?</v>
          </cell>
          <cell r="X101" t="str">
            <v/>
          </cell>
          <cell r="Y101" t="str">
            <v>Days</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0</v>
          </cell>
          <cell r="BA101">
            <v>0</v>
          </cell>
          <cell r="BB101">
            <v>0</v>
          </cell>
          <cell r="BC101">
            <v>0</v>
          </cell>
          <cell r="BD101">
            <v>0</v>
          </cell>
          <cell r="BE101">
            <v>0</v>
          </cell>
          <cell r="BF101">
            <v>0</v>
          </cell>
          <cell r="BG101">
            <v>0</v>
          </cell>
          <cell r="BH101">
            <v>0</v>
          </cell>
          <cell r="BI101">
            <v>0</v>
          </cell>
          <cell r="BJ101">
            <v>0</v>
          </cell>
          <cell r="BK101">
            <v>0</v>
          </cell>
          <cell r="BL101">
            <v>0</v>
          </cell>
          <cell r="BM101">
            <v>0</v>
          </cell>
          <cell r="BN101">
            <v>0</v>
          </cell>
          <cell r="BO101">
            <v>0</v>
          </cell>
          <cell r="BP101">
            <v>0</v>
          </cell>
          <cell r="BQ101">
            <v>0</v>
          </cell>
          <cell r="BR101">
            <v>0</v>
          </cell>
          <cell r="BS101">
            <v>0</v>
          </cell>
          <cell r="BT101">
            <v>0</v>
          </cell>
          <cell r="BU101">
            <v>0</v>
          </cell>
          <cell r="BV101">
            <v>0</v>
          </cell>
        </row>
        <row r="102">
          <cell r="P102">
            <v>8.0299999999999994</v>
          </cell>
          <cell r="Q102">
            <v>9.0299999999999994</v>
          </cell>
          <cell r="R102" t="str">
            <v/>
          </cell>
          <cell r="W102" t="str">
            <v>What was the total amount consumed in the last 7 days in kilograms (liters)?</v>
          </cell>
          <cell r="X102" t="str">
            <v/>
          </cell>
          <cell r="Y102" t="str">
            <v>Kilograms</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cell r="BQ102">
            <v>0</v>
          </cell>
          <cell r="BR102">
            <v>0</v>
          </cell>
          <cell r="BS102">
            <v>0</v>
          </cell>
          <cell r="BT102">
            <v>0</v>
          </cell>
          <cell r="BU102">
            <v>0</v>
          </cell>
          <cell r="BV102">
            <v>0</v>
          </cell>
          <cell r="ER102" t="str">
            <v>Keep</v>
          </cell>
        </row>
        <row r="103">
          <cell r="P103">
            <v>9.01</v>
          </cell>
          <cell r="Q103">
            <v>10.01</v>
          </cell>
          <cell r="R103">
            <v>9.0499999999999989</v>
          </cell>
          <cell r="W103" t="str">
            <v>Are there any people who were members of the household within the past year who have since left the household to move to a different village, town, city or country?</v>
          </cell>
          <cell r="X103" t="str">
            <v/>
          </cell>
          <cell r="Y103" t="str">
            <v>No</v>
          </cell>
          <cell r="Z103" t="str">
            <v>Yes</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0</v>
          </cell>
          <cell r="AT103">
            <v>0</v>
          </cell>
          <cell r="AU103">
            <v>0</v>
          </cell>
          <cell r="AV103">
            <v>0</v>
          </cell>
          <cell r="AW103">
            <v>0</v>
          </cell>
          <cell r="AX103">
            <v>0</v>
          </cell>
          <cell r="AY103">
            <v>0</v>
          </cell>
          <cell r="AZ103">
            <v>0</v>
          </cell>
          <cell r="BA103">
            <v>0</v>
          </cell>
          <cell r="BB103">
            <v>0</v>
          </cell>
          <cell r="BC103">
            <v>0</v>
          </cell>
          <cell r="BD103">
            <v>0</v>
          </cell>
          <cell r="BE103">
            <v>0</v>
          </cell>
          <cell r="BF103">
            <v>0</v>
          </cell>
          <cell r="BG103">
            <v>0</v>
          </cell>
          <cell r="BH103">
            <v>0</v>
          </cell>
          <cell r="BI103">
            <v>0</v>
          </cell>
          <cell r="BJ103">
            <v>0</v>
          </cell>
          <cell r="BK103">
            <v>0</v>
          </cell>
          <cell r="BL103">
            <v>0</v>
          </cell>
          <cell r="BM103">
            <v>0</v>
          </cell>
          <cell r="BN103">
            <v>0</v>
          </cell>
          <cell r="BO103">
            <v>0</v>
          </cell>
          <cell r="BP103">
            <v>0</v>
          </cell>
          <cell r="BQ103">
            <v>0</v>
          </cell>
          <cell r="BR103">
            <v>0</v>
          </cell>
          <cell r="BS103">
            <v>0</v>
          </cell>
          <cell r="BT103">
            <v>0</v>
          </cell>
          <cell r="BU103">
            <v>0</v>
          </cell>
          <cell r="BV103">
            <v>0</v>
          </cell>
        </row>
        <row r="104">
          <cell r="P104">
            <v>9.0299999999999994</v>
          </cell>
          <cell r="Q104">
            <v>10.029999999999999</v>
          </cell>
          <cell r="R104" t="str">
            <v/>
          </cell>
          <cell r="W104" t="str">
            <v>What is their age now? What is their gender?</v>
          </cell>
          <cell r="X104" t="str">
            <v>Location Codes</v>
          </cell>
          <cell r="Y104" t="str">
            <v>Years</v>
          </cell>
          <cell r="Z104" t="str">
            <v>Male</v>
          </cell>
          <cell r="AA104" t="str">
            <v>Female</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U104">
            <v>0</v>
          </cell>
          <cell r="BV104">
            <v>0</v>
          </cell>
        </row>
        <row r="105">
          <cell r="P105">
            <v>9.0500000000000007</v>
          </cell>
          <cell r="Q105">
            <v>10.049999999999999</v>
          </cell>
          <cell r="R105" t="str">
            <v/>
          </cell>
          <cell r="W105" t="str">
            <v>Where do they currently live?</v>
          </cell>
          <cell r="X105" t="str">
            <v>[USE LOCATION CODE]</v>
          </cell>
          <cell r="Y105" t="str">
            <v>Closest Village to This Village</v>
          </cell>
          <cell r="Z105" t="str">
            <v>Other Village or Town in District</v>
          </cell>
          <cell r="AA105" t="str">
            <v>District Center</v>
          </cell>
          <cell r="AB105" t="str">
            <v>Town Outside District But in Province</v>
          </cell>
          <cell r="AC105" t="str">
            <v>Province Center</v>
          </cell>
          <cell r="AD105" t="str">
            <v>Village or Town Outside Province</v>
          </cell>
          <cell r="AE105" t="str">
            <v>Herat (Province Center)</v>
          </cell>
          <cell r="AF105" t="str">
            <v>Jalalabad (Nangarhar Province Center)</v>
          </cell>
          <cell r="AG105" t="str">
            <v>Mazar-e Sharif (Balkh Province Center)</v>
          </cell>
          <cell r="AH105" t="str">
            <v>Kandahar (Kandahar Province Center)</v>
          </cell>
          <cell r="AI105" t="str">
            <v>Pul-e Khumri (Baghlan Province Center)</v>
          </cell>
          <cell r="AJ105" t="str">
            <v>Chaghcharan (Ghor Province Center)</v>
          </cell>
          <cell r="AK105" t="str">
            <v>Nili (Daykundi Province Center)</v>
          </cell>
          <cell r="AL105" t="str">
            <v>Kabul</v>
          </cell>
          <cell r="AM105" t="str">
            <v>Pakistan</v>
          </cell>
          <cell r="AN105" t="str">
            <v>Iran</v>
          </cell>
          <cell r="AO105" t="str">
            <v>India</v>
          </cell>
          <cell r="AP105" t="str">
            <v>Another Place</v>
          </cell>
          <cell r="AQ105">
            <v>0</v>
          </cell>
          <cell r="AR105">
            <v>0</v>
          </cell>
          <cell r="AS105">
            <v>0</v>
          </cell>
          <cell r="AT105">
            <v>0</v>
          </cell>
          <cell r="AU105">
            <v>0</v>
          </cell>
          <cell r="AV105">
            <v>0</v>
          </cell>
          <cell r="AW105">
            <v>0</v>
          </cell>
          <cell r="AX105">
            <v>0</v>
          </cell>
          <cell r="AY105">
            <v>0</v>
          </cell>
          <cell r="AZ105">
            <v>0</v>
          </cell>
          <cell r="BA105">
            <v>0</v>
          </cell>
          <cell r="BB105">
            <v>0</v>
          </cell>
          <cell r="BC105">
            <v>0</v>
          </cell>
          <cell r="BD105">
            <v>0</v>
          </cell>
          <cell r="BE105">
            <v>0</v>
          </cell>
          <cell r="BF105">
            <v>0</v>
          </cell>
          <cell r="BG105">
            <v>0</v>
          </cell>
          <cell r="BH105">
            <v>0</v>
          </cell>
          <cell r="BI105">
            <v>0</v>
          </cell>
          <cell r="BJ105">
            <v>0</v>
          </cell>
          <cell r="BK105">
            <v>0</v>
          </cell>
          <cell r="BL105">
            <v>0</v>
          </cell>
          <cell r="BM105">
            <v>0</v>
          </cell>
          <cell r="BN105">
            <v>0</v>
          </cell>
          <cell r="BO105">
            <v>0</v>
          </cell>
          <cell r="BP105">
            <v>0</v>
          </cell>
          <cell r="BQ105">
            <v>0</v>
          </cell>
          <cell r="BR105">
            <v>0</v>
          </cell>
          <cell r="BS105">
            <v>0</v>
          </cell>
          <cell r="BT105">
            <v>0</v>
          </cell>
          <cell r="BU105">
            <v>0</v>
          </cell>
          <cell r="BV105">
            <v>0</v>
          </cell>
        </row>
        <row r="106">
          <cell r="P106">
            <v>9.08</v>
          </cell>
          <cell r="Q106">
            <v>10.079999999999998</v>
          </cell>
          <cell r="R106" t="str">
            <v/>
          </cell>
          <cell r="W106" t="str">
            <v>During the past 12 months, how many times have they sent back income to support the household?</v>
          </cell>
          <cell r="X106" t="str">
            <v/>
          </cell>
          <cell r="Y106" t="str">
            <v>Times</v>
          </cell>
          <cell r="Z106">
            <v>0</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0</v>
          </cell>
          <cell r="AV106">
            <v>0</v>
          </cell>
          <cell r="AW106">
            <v>0</v>
          </cell>
          <cell r="AX106">
            <v>0</v>
          </cell>
          <cell r="AY106">
            <v>0</v>
          </cell>
          <cell r="AZ106">
            <v>0</v>
          </cell>
          <cell r="BA106">
            <v>0</v>
          </cell>
          <cell r="BB106">
            <v>0</v>
          </cell>
          <cell r="BC106">
            <v>0</v>
          </cell>
          <cell r="BD106">
            <v>0</v>
          </cell>
          <cell r="BE106">
            <v>0</v>
          </cell>
          <cell r="BF106">
            <v>0</v>
          </cell>
          <cell r="BG106">
            <v>0</v>
          </cell>
          <cell r="BH106">
            <v>0</v>
          </cell>
          <cell r="BI106">
            <v>0</v>
          </cell>
          <cell r="BJ106">
            <v>0</v>
          </cell>
          <cell r="BK106">
            <v>0</v>
          </cell>
          <cell r="BL106">
            <v>0</v>
          </cell>
          <cell r="BM106">
            <v>0</v>
          </cell>
          <cell r="BN106">
            <v>0</v>
          </cell>
          <cell r="BO106">
            <v>0</v>
          </cell>
          <cell r="BP106">
            <v>0</v>
          </cell>
          <cell r="BQ106">
            <v>0</v>
          </cell>
          <cell r="BR106">
            <v>0</v>
          </cell>
          <cell r="BS106">
            <v>0</v>
          </cell>
          <cell r="BT106">
            <v>0</v>
          </cell>
          <cell r="BU106">
            <v>0</v>
          </cell>
          <cell r="BV106">
            <v>0</v>
          </cell>
        </row>
        <row r="107">
          <cell r="P107">
            <v>9.09</v>
          </cell>
          <cell r="Q107" t="str">
            <v>N/A</v>
          </cell>
          <cell r="R107">
            <v>10.01</v>
          </cell>
          <cell r="W107" t="str">
            <v>During the past 12 months, has any member of the household moved back?</v>
          </cell>
          <cell r="X107" t="str">
            <v/>
          </cell>
          <cell r="Y107" t="str">
            <v>No</v>
          </cell>
          <cell r="Z107" t="str">
            <v>Yes</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AZ107">
            <v>0</v>
          </cell>
          <cell r="BA107">
            <v>0</v>
          </cell>
          <cell r="BB107">
            <v>0</v>
          </cell>
          <cell r="BC107">
            <v>0</v>
          </cell>
          <cell r="BD107">
            <v>0</v>
          </cell>
          <cell r="BE107">
            <v>0</v>
          </cell>
          <cell r="BF107">
            <v>0</v>
          </cell>
          <cell r="BG107">
            <v>0</v>
          </cell>
          <cell r="BH107">
            <v>0</v>
          </cell>
          <cell r="BI107">
            <v>0</v>
          </cell>
          <cell r="BJ107">
            <v>0</v>
          </cell>
          <cell r="BK107">
            <v>0</v>
          </cell>
          <cell r="BL107">
            <v>0</v>
          </cell>
          <cell r="BM107">
            <v>0</v>
          </cell>
          <cell r="BN107">
            <v>0</v>
          </cell>
          <cell r="BO107">
            <v>0</v>
          </cell>
          <cell r="BP107">
            <v>0</v>
          </cell>
          <cell r="BQ107">
            <v>0</v>
          </cell>
          <cell r="BR107">
            <v>0</v>
          </cell>
          <cell r="BS107">
            <v>0</v>
          </cell>
          <cell r="BT107">
            <v>0</v>
          </cell>
          <cell r="BU107">
            <v>0</v>
          </cell>
          <cell r="BV107">
            <v>0</v>
          </cell>
        </row>
        <row r="108">
          <cell r="P108">
            <v>9.11</v>
          </cell>
          <cell r="Q108" t="str">
            <v>N/A</v>
          </cell>
          <cell r="R108" t="str">
            <v/>
          </cell>
          <cell r="W108" t="str">
            <v>What is their age now? What is their gender?</v>
          </cell>
          <cell r="X108" t="str">
            <v/>
          </cell>
          <cell r="Y108" t="str">
            <v>Years</v>
          </cell>
          <cell r="Z108" t="str">
            <v>Male</v>
          </cell>
          <cell r="AA108" t="str">
            <v>Female</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AZ108">
            <v>0</v>
          </cell>
          <cell r="BA108">
            <v>0</v>
          </cell>
          <cell r="BB108">
            <v>0</v>
          </cell>
          <cell r="BC108">
            <v>0</v>
          </cell>
          <cell r="BD108">
            <v>0</v>
          </cell>
          <cell r="BE108">
            <v>0</v>
          </cell>
          <cell r="BF108">
            <v>0</v>
          </cell>
          <cell r="BG108">
            <v>0</v>
          </cell>
          <cell r="BH108">
            <v>0</v>
          </cell>
          <cell r="BI108">
            <v>0</v>
          </cell>
          <cell r="BJ108">
            <v>0</v>
          </cell>
          <cell r="BK108">
            <v>0</v>
          </cell>
          <cell r="BL108">
            <v>0</v>
          </cell>
          <cell r="BM108">
            <v>0</v>
          </cell>
          <cell r="BN108">
            <v>0</v>
          </cell>
          <cell r="BO108">
            <v>0</v>
          </cell>
          <cell r="BP108">
            <v>0</v>
          </cell>
          <cell r="BQ108">
            <v>0</v>
          </cell>
          <cell r="BR108">
            <v>0</v>
          </cell>
          <cell r="BS108">
            <v>0</v>
          </cell>
          <cell r="BT108">
            <v>0</v>
          </cell>
          <cell r="BU108">
            <v>0</v>
          </cell>
          <cell r="BV108">
            <v>0</v>
          </cell>
        </row>
        <row r="109">
          <cell r="P109">
            <v>10.81</v>
          </cell>
          <cell r="Q109">
            <v>11.04</v>
          </cell>
          <cell r="R109">
            <v>10.029999999999999</v>
          </cell>
          <cell r="W109" t="str">
            <v>In this village, are there women who are well respected by men and women?</v>
          </cell>
          <cell r="X109" t="str">
            <v/>
          </cell>
          <cell r="Y109" t="str">
            <v>No</v>
          </cell>
          <cell r="Z109" t="str">
            <v>Yes</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0</v>
          </cell>
          <cell r="BA109">
            <v>0</v>
          </cell>
          <cell r="BB109">
            <v>0</v>
          </cell>
          <cell r="BC109">
            <v>0</v>
          </cell>
          <cell r="BD109">
            <v>0</v>
          </cell>
          <cell r="BE109">
            <v>0</v>
          </cell>
          <cell r="BF109">
            <v>0</v>
          </cell>
          <cell r="BG109">
            <v>0</v>
          </cell>
          <cell r="BH109">
            <v>0</v>
          </cell>
          <cell r="BI109">
            <v>0</v>
          </cell>
          <cell r="BJ109">
            <v>0</v>
          </cell>
          <cell r="BK109">
            <v>0</v>
          </cell>
          <cell r="BL109">
            <v>0</v>
          </cell>
          <cell r="BM109">
            <v>0</v>
          </cell>
          <cell r="BN109">
            <v>0</v>
          </cell>
          <cell r="BO109">
            <v>0</v>
          </cell>
          <cell r="BP109">
            <v>0</v>
          </cell>
          <cell r="BQ109">
            <v>0</v>
          </cell>
          <cell r="BR109">
            <v>0</v>
          </cell>
          <cell r="BS109">
            <v>0</v>
          </cell>
          <cell r="BT109">
            <v>0</v>
          </cell>
          <cell r="BU109">
            <v>0</v>
          </cell>
          <cell r="BV109">
            <v>0</v>
          </cell>
        </row>
        <row r="110">
          <cell r="P110">
            <v>10.82</v>
          </cell>
          <cell r="Q110">
            <v>11.049999999999999</v>
          </cell>
          <cell r="R110" t="str">
            <v/>
          </cell>
          <cell r="W110" t="str">
            <v>Does this {woman / women} have any title(s) or position(s)? [IF YES] What?</v>
          </cell>
          <cell r="X110" t="str">
            <v>[MARK ALL MENTIONED]</v>
          </cell>
          <cell r="Y110" t="str">
            <v>No, This Person Doesn't Have a Title or Position</v>
          </cell>
          <cell r="Z110" t="str">
            <v>Head of Women's Council</v>
          </cell>
          <cell r="AA110" t="str">
            <v>Member of Women's Council</v>
          </cell>
          <cell r="AB110" t="str">
            <v>Head of CDC (Woman)</v>
          </cell>
          <cell r="AC110" t="str">
            <v>Deputy Head of CDC (Woman)</v>
          </cell>
          <cell r="AD110" t="str">
            <v>Treasurer of CDC (Woman)</v>
          </cell>
          <cell r="AE110" t="str">
            <v>Secretary of CDC</v>
          </cell>
          <cell r="AF110" t="str">
            <v>Member of CDC</v>
          </cell>
          <cell r="AG110" t="str">
            <v>Teacher</v>
          </cell>
          <cell r="AH110" t="str">
            <v>Midwife</v>
          </cell>
          <cell r="AI110" t="str">
            <v>White Hair</v>
          </cell>
          <cell r="AJ110" t="str">
            <v>Other:</v>
          </cell>
          <cell r="AK110" t="str">
            <v>Other:</v>
          </cell>
          <cell r="AL110">
            <v>0</v>
          </cell>
          <cell r="AM110">
            <v>0</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cell r="BB110">
            <v>0</v>
          </cell>
          <cell r="BC110">
            <v>0</v>
          </cell>
          <cell r="BD110">
            <v>0</v>
          </cell>
          <cell r="BE110">
            <v>0</v>
          </cell>
          <cell r="BF110">
            <v>0</v>
          </cell>
          <cell r="BG110">
            <v>0</v>
          </cell>
          <cell r="BH110">
            <v>0</v>
          </cell>
          <cell r="BI110">
            <v>0</v>
          </cell>
          <cell r="BJ110">
            <v>0</v>
          </cell>
          <cell r="BK110">
            <v>0</v>
          </cell>
          <cell r="BL110">
            <v>0</v>
          </cell>
          <cell r="BM110">
            <v>0</v>
          </cell>
          <cell r="BN110">
            <v>0</v>
          </cell>
          <cell r="BO110">
            <v>0</v>
          </cell>
          <cell r="BP110">
            <v>0</v>
          </cell>
          <cell r="BQ110">
            <v>0</v>
          </cell>
          <cell r="BR110">
            <v>0</v>
          </cell>
          <cell r="BS110">
            <v>0</v>
          </cell>
          <cell r="BT110">
            <v>0</v>
          </cell>
          <cell r="BU110">
            <v>0</v>
          </cell>
          <cell r="BV110">
            <v>0</v>
          </cell>
        </row>
        <row r="111">
          <cell r="P111">
            <v>10.51</v>
          </cell>
          <cell r="Q111">
            <v>11.059999999999999</v>
          </cell>
          <cell r="R111">
            <v>10.069999999999999</v>
          </cell>
          <cell r="W111" t="str">
            <v>Do women in this village have someone or a group to go to discuss and/or find a way to solve their problems?</v>
          </cell>
          <cell r="X111" t="str">
            <v/>
          </cell>
          <cell r="Y111" t="str">
            <v>No</v>
          </cell>
          <cell r="Z111" t="str">
            <v>Yes, to Discuss Problems</v>
          </cell>
          <cell r="AA111" t="str">
            <v>Yes, to Resolve Problems</v>
          </cell>
          <cell r="AB111" t="str">
            <v>Yes, to Discuss and Resolve Problems</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cell r="BB111">
            <v>0</v>
          </cell>
          <cell r="BC111">
            <v>0</v>
          </cell>
          <cell r="BD111">
            <v>0</v>
          </cell>
          <cell r="BE111">
            <v>0</v>
          </cell>
          <cell r="BF111">
            <v>0</v>
          </cell>
          <cell r="BG111">
            <v>0</v>
          </cell>
          <cell r="BH111">
            <v>0</v>
          </cell>
          <cell r="BI111">
            <v>0</v>
          </cell>
          <cell r="BJ111">
            <v>0</v>
          </cell>
          <cell r="BK111">
            <v>0</v>
          </cell>
          <cell r="BL111">
            <v>0</v>
          </cell>
          <cell r="BM111">
            <v>0</v>
          </cell>
          <cell r="BN111">
            <v>0</v>
          </cell>
          <cell r="BO111">
            <v>0</v>
          </cell>
          <cell r="BP111">
            <v>0</v>
          </cell>
          <cell r="BQ111">
            <v>0</v>
          </cell>
          <cell r="BR111">
            <v>0</v>
          </cell>
          <cell r="BS111">
            <v>0</v>
          </cell>
          <cell r="BT111">
            <v>0</v>
          </cell>
          <cell r="BU111">
            <v>0</v>
          </cell>
          <cell r="BV111">
            <v>0</v>
          </cell>
        </row>
        <row r="112">
          <cell r="P112">
            <v>10.83</v>
          </cell>
          <cell r="Q112">
            <v>11.069999999999999</v>
          </cell>
          <cell r="R112" t="str">
            <v/>
          </cell>
          <cell r="W112" t="str">
            <v>Who or what group?</v>
          </cell>
          <cell r="X112" t="str">
            <v>[MARK ALL MENTIONED]</v>
          </cell>
          <cell r="Y112" t="str">
            <v>Women's group</v>
          </cell>
          <cell r="Z112" t="str">
            <v>Mullah</v>
          </cell>
          <cell r="AA112" t="str">
            <v>Educated and respected woman</v>
          </cell>
          <cell r="AB112" t="str">
            <v>Educated and respected man</v>
          </cell>
          <cell r="AC112" t="str">
            <v>Group Established by NGO</v>
          </cell>
          <cell r="AD112" t="str">
            <v>CDC</v>
          </cell>
          <cell r="AE112" t="str">
            <v>Women's Council</v>
          </cell>
          <cell r="AF112" t="str">
            <v>Other:</v>
          </cell>
          <cell r="AG112" t="str">
            <v>Other:</v>
          </cell>
          <cell r="AH112" t="str">
            <v>Other:</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0</v>
          </cell>
          <cell r="BH112">
            <v>0</v>
          </cell>
          <cell r="BI112">
            <v>0</v>
          </cell>
          <cell r="BJ112">
            <v>0</v>
          </cell>
          <cell r="BK112">
            <v>0</v>
          </cell>
          <cell r="BL112">
            <v>0</v>
          </cell>
          <cell r="BM112">
            <v>0</v>
          </cell>
          <cell r="BN112">
            <v>0</v>
          </cell>
          <cell r="BO112">
            <v>0</v>
          </cell>
          <cell r="BP112">
            <v>0</v>
          </cell>
          <cell r="BQ112">
            <v>0</v>
          </cell>
          <cell r="BR112">
            <v>0</v>
          </cell>
          <cell r="BS112">
            <v>0</v>
          </cell>
          <cell r="BT112">
            <v>0</v>
          </cell>
          <cell r="BU112">
            <v>0</v>
          </cell>
          <cell r="BV112">
            <v>0</v>
          </cell>
        </row>
        <row r="113">
          <cell r="P113">
            <v>10.84</v>
          </cell>
          <cell r="Q113">
            <v>11.079999999999998</v>
          </cell>
          <cell r="R113" t="str">
            <v/>
          </cell>
          <cell r="W113" t="str">
            <v>What sort of problems do they discuss?</v>
          </cell>
          <cell r="X113" t="str">
            <v>[MARK ALL MENTIONED]</v>
          </cell>
          <cell r="Y113" t="str">
            <v>Family Problems</v>
          </cell>
          <cell r="Z113" t="str">
            <v>Marriage / Birth Matters</v>
          </cell>
          <cell r="AA113" t="str">
            <v>Infertility</v>
          </cell>
          <cell r="AB113" t="str">
            <v>Contraception</v>
          </cell>
          <cell r="AC113" t="str">
            <v>Economic Problems</v>
          </cell>
          <cell r="AD113" t="str">
            <v>Development Projects</v>
          </cell>
          <cell r="AE113" t="str">
            <v>Conflict Resolution</v>
          </cell>
          <cell r="AF113" t="str">
            <v>Religious / Cultural Matters</v>
          </cell>
          <cell r="AG113" t="str">
            <v>Diseases / Health Problems</v>
          </cell>
          <cell r="AH113" t="str">
            <v>Other:</v>
          </cell>
          <cell r="AI113" t="str">
            <v>Other:</v>
          </cell>
          <cell r="AJ113" t="str">
            <v>Other:</v>
          </cell>
          <cell r="AK113">
            <v>0</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0</v>
          </cell>
          <cell r="BA113">
            <v>0</v>
          </cell>
          <cell r="BB113">
            <v>0</v>
          </cell>
          <cell r="BC113">
            <v>0</v>
          </cell>
          <cell r="BD113">
            <v>0</v>
          </cell>
          <cell r="BE113">
            <v>0</v>
          </cell>
          <cell r="BF113">
            <v>0</v>
          </cell>
          <cell r="BG113">
            <v>0</v>
          </cell>
          <cell r="BH113">
            <v>0</v>
          </cell>
          <cell r="BI113">
            <v>0</v>
          </cell>
          <cell r="BJ113">
            <v>0</v>
          </cell>
          <cell r="BK113">
            <v>0</v>
          </cell>
          <cell r="BL113">
            <v>0</v>
          </cell>
          <cell r="BM113">
            <v>0</v>
          </cell>
          <cell r="BN113">
            <v>0</v>
          </cell>
          <cell r="BO113">
            <v>0</v>
          </cell>
          <cell r="BP113">
            <v>0</v>
          </cell>
          <cell r="BQ113">
            <v>0</v>
          </cell>
          <cell r="BR113">
            <v>0</v>
          </cell>
          <cell r="BS113">
            <v>0</v>
          </cell>
          <cell r="BT113">
            <v>0</v>
          </cell>
          <cell r="BU113">
            <v>0</v>
          </cell>
          <cell r="BV113">
            <v>0</v>
          </cell>
        </row>
        <row r="114">
          <cell r="P114">
            <v>10.85</v>
          </cell>
          <cell r="Q114">
            <v>11.089999999999998</v>
          </cell>
          <cell r="R114" t="str">
            <v/>
          </cell>
          <cell r="W114" t="str">
            <v>Do you go to this person or group? [IF NOT] Why not?</v>
          </cell>
          <cell r="X114" t="str">
            <v/>
          </cell>
          <cell r="Y114" t="str">
            <v>Yes, I Go To This Person or Group</v>
          </cell>
          <cell r="Z114" t="str">
            <v>Fear</v>
          </cell>
          <cell r="AA114" t="str">
            <v>Shame</v>
          </cell>
          <cell r="AB114" t="str">
            <v>Not Appropriate / Against Custom</v>
          </cell>
          <cell r="AC114" t="str">
            <v>Not Allowed</v>
          </cell>
          <cell r="AD114" t="str">
            <v>No Interest / No Problems</v>
          </cell>
          <cell r="AE114" t="str">
            <v>Other:</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0</v>
          </cell>
          <cell r="BA114">
            <v>0</v>
          </cell>
          <cell r="BB114">
            <v>0</v>
          </cell>
          <cell r="BC114">
            <v>0</v>
          </cell>
          <cell r="BD114">
            <v>0</v>
          </cell>
          <cell r="BE114">
            <v>0</v>
          </cell>
          <cell r="BF114">
            <v>0</v>
          </cell>
          <cell r="BG114">
            <v>0</v>
          </cell>
          <cell r="BH114">
            <v>0</v>
          </cell>
          <cell r="BI114">
            <v>0</v>
          </cell>
          <cell r="BJ114">
            <v>0</v>
          </cell>
          <cell r="BK114">
            <v>0</v>
          </cell>
          <cell r="BL114">
            <v>0</v>
          </cell>
          <cell r="BM114">
            <v>0</v>
          </cell>
          <cell r="BN114">
            <v>0</v>
          </cell>
          <cell r="BO114">
            <v>0</v>
          </cell>
          <cell r="BP114">
            <v>0</v>
          </cell>
          <cell r="BQ114">
            <v>0</v>
          </cell>
          <cell r="BR114">
            <v>0</v>
          </cell>
          <cell r="BS114">
            <v>0</v>
          </cell>
          <cell r="BT114">
            <v>0</v>
          </cell>
          <cell r="BU114">
            <v>0</v>
          </cell>
          <cell r="BV114">
            <v>0</v>
          </cell>
        </row>
        <row r="115">
          <cell r="P115">
            <v>10.17</v>
          </cell>
          <cell r="Q115">
            <v>11.01</v>
          </cell>
          <cell r="R115">
            <v>10.089999999999998</v>
          </cell>
          <cell r="W115" t="str">
            <v>Do you socialize with the women in the village other than those who are members of your family or household?</v>
          </cell>
          <cell r="X115" t="str">
            <v/>
          </cell>
          <cell r="Y115" t="str">
            <v>No</v>
          </cell>
          <cell r="Z115" t="str">
            <v>Yes</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U115">
            <v>0</v>
          </cell>
          <cell r="BV115">
            <v>0</v>
          </cell>
        </row>
        <row r="116">
          <cell r="P116">
            <v>10.18</v>
          </cell>
          <cell r="Q116">
            <v>11.02</v>
          </cell>
          <cell r="R116" t="str">
            <v/>
          </cell>
          <cell r="W116" t="str">
            <v>During the past 30 days, how often did you do this?</v>
          </cell>
          <cell r="X116" t="str">
            <v/>
          </cell>
          <cell r="Y116" t="str">
            <v>Too Many To Count</v>
          </cell>
          <cell r="Z116" t="str">
            <v>More Than Three Times a Day</v>
          </cell>
          <cell r="AA116" t="str">
            <v>Three Times a Day</v>
          </cell>
          <cell r="AB116" t="str">
            <v>Twice a Day</v>
          </cell>
          <cell r="AC116" t="str">
            <v>Once a Day</v>
          </cell>
          <cell r="AD116" t="str">
            <v>Once Every Two or Three Days</v>
          </cell>
          <cell r="AE116" t="str">
            <v>Every Three or Four Days / Twice a Week</v>
          </cell>
          <cell r="AF116" t="str">
            <v>Once Every Four or Five Days</v>
          </cell>
          <cell r="AG116" t="str">
            <v>Once Every Seven Days / Once a Week</v>
          </cell>
          <cell r="AH116" t="str">
            <v>Three Times</v>
          </cell>
          <cell r="AI116" t="str">
            <v>Twice</v>
          </cell>
          <cell r="AJ116" t="str">
            <v>Once</v>
          </cell>
          <cell r="AK116" t="str">
            <v>Never</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AZ116">
            <v>0</v>
          </cell>
          <cell r="BA116">
            <v>0</v>
          </cell>
          <cell r="BB116">
            <v>0</v>
          </cell>
          <cell r="BC116">
            <v>0</v>
          </cell>
          <cell r="BD116">
            <v>0</v>
          </cell>
          <cell r="BE116">
            <v>0</v>
          </cell>
          <cell r="BF116">
            <v>0</v>
          </cell>
          <cell r="BG116">
            <v>0</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U116">
            <v>0</v>
          </cell>
          <cell r="BV116">
            <v>0</v>
          </cell>
        </row>
        <row r="117">
          <cell r="P117">
            <v>10.99</v>
          </cell>
          <cell r="Q117" t="str">
            <v>N/A</v>
          </cell>
          <cell r="R117" t="str">
            <v/>
          </cell>
          <cell r="W117" t="str">
            <v>During the past week, have you discussed any of the following issues with people outside the household?:</v>
          </cell>
          <cell r="X117" t="str">
            <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0</v>
          </cell>
          <cell r="BA117">
            <v>0</v>
          </cell>
          <cell r="BB117">
            <v>0</v>
          </cell>
          <cell r="BC117">
            <v>0</v>
          </cell>
          <cell r="BD117">
            <v>0</v>
          </cell>
          <cell r="BE117">
            <v>0</v>
          </cell>
          <cell r="BF117">
            <v>0</v>
          </cell>
          <cell r="BG117">
            <v>0</v>
          </cell>
          <cell r="BH117">
            <v>0</v>
          </cell>
          <cell r="BI117">
            <v>0</v>
          </cell>
          <cell r="BJ117">
            <v>0</v>
          </cell>
          <cell r="BK117">
            <v>0</v>
          </cell>
          <cell r="BL117">
            <v>0</v>
          </cell>
          <cell r="BM117">
            <v>0</v>
          </cell>
          <cell r="BN117">
            <v>0</v>
          </cell>
          <cell r="BO117">
            <v>0</v>
          </cell>
          <cell r="BP117">
            <v>0</v>
          </cell>
          <cell r="BQ117">
            <v>0</v>
          </cell>
          <cell r="BR117">
            <v>0</v>
          </cell>
          <cell r="BS117">
            <v>0</v>
          </cell>
          <cell r="BT117">
            <v>0</v>
          </cell>
          <cell r="BU117">
            <v>0</v>
          </cell>
          <cell r="BV117">
            <v>0</v>
          </cell>
        </row>
        <row r="118">
          <cell r="P118">
            <v>10.98</v>
          </cell>
          <cell r="Q118" t="str">
            <v>N/A</v>
          </cell>
          <cell r="R118" t="str">
            <v/>
          </cell>
          <cell r="W118" t="str">
            <v>Marriage or Birth Matters?</v>
          </cell>
          <cell r="X118" t="str">
            <v/>
          </cell>
          <cell r="Y118" t="str">
            <v>No</v>
          </cell>
          <cell r="Z118" t="str">
            <v>Yes</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0</v>
          </cell>
          <cell r="BA118">
            <v>0</v>
          </cell>
          <cell r="BB118">
            <v>0</v>
          </cell>
          <cell r="BC118">
            <v>0</v>
          </cell>
          <cell r="BD118">
            <v>0</v>
          </cell>
          <cell r="BE118">
            <v>0</v>
          </cell>
          <cell r="BF118">
            <v>0</v>
          </cell>
          <cell r="BG118">
            <v>0</v>
          </cell>
          <cell r="BH118">
            <v>0</v>
          </cell>
          <cell r="BI118">
            <v>0</v>
          </cell>
          <cell r="BJ118">
            <v>0</v>
          </cell>
          <cell r="BK118">
            <v>0</v>
          </cell>
          <cell r="BL118">
            <v>0</v>
          </cell>
          <cell r="BM118">
            <v>0</v>
          </cell>
          <cell r="BN118">
            <v>0</v>
          </cell>
          <cell r="BO118">
            <v>0</v>
          </cell>
          <cell r="BP118">
            <v>0</v>
          </cell>
          <cell r="BQ118">
            <v>0</v>
          </cell>
          <cell r="BR118">
            <v>0</v>
          </cell>
          <cell r="BS118">
            <v>0</v>
          </cell>
          <cell r="BT118">
            <v>0</v>
          </cell>
          <cell r="BU118">
            <v>0</v>
          </cell>
          <cell r="BV118">
            <v>0</v>
          </cell>
        </row>
        <row r="119">
          <cell r="P119">
            <v>10.08</v>
          </cell>
          <cell r="Q119" t="str">
            <v>N/A</v>
          </cell>
          <cell r="R119" t="str">
            <v/>
          </cell>
          <cell r="W119" t="str">
            <v>Family Matters?</v>
          </cell>
          <cell r="X119" t="str">
            <v/>
          </cell>
          <cell r="Y119" t="str">
            <v>No</v>
          </cell>
          <cell r="Z119" t="str">
            <v>Yes</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0</v>
          </cell>
          <cell r="BN119">
            <v>0</v>
          </cell>
          <cell r="BO119">
            <v>0</v>
          </cell>
          <cell r="BP119">
            <v>0</v>
          </cell>
          <cell r="BQ119">
            <v>0</v>
          </cell>
          <cell r="BR119">
            <v>0</v>
          </cell>
          <cell r="BS119">
            <v>0</v>
          </cell>
          <cell r="BT119">
            <v>0</v>
          </cell>
          <cell r="BU119">
            <v>0</v>
          </cell>
          <cell r="BV119">
            <v>0</v>
          </cell>
        </row>
        <row r="120">
          <cell r="P120">
            <v>10.09</v>
          </cell>
          <cell r="Q120" t="str">
            <v>N/A</v>
          </cell>
          <cell r="R120" t="str">
            <v/>
          </cell>
          <cell r="W120" t="str">
            <v>Disputes?</v>
          </cell>
          <cell r="X120" t="str">
            <v/>
          </cell>
          <cell r="Y120" t="str">
            <v>No</v>
          </cell>
          <cell r="Z120" t="str">
            <v>Yes</v>
          </cell>
          <cell r="AA120">
            <v>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U120">
            <v>0</v>
          </cell>
          <cell r="BV120">
            <v>0</v>
          </cell>
        </row>
        <row r="121">
          <cell r="P121">
            <v>10.119999999999999</v>
          </cell>
          <cell r="Q121" t="str">
            <v>N/A</v>
          </cell>
          <cell r="R121" t="str">
            <v/>
          </cell>
          <cell r="W121" t="str">
            <v>Local Governance Issues</v>
          </cell>
          <cell r="X121" t="str">
            <v/>
          </cell>
          <cell r="Y121" t="str">
            <v>No</v>
          </cell>
          <cell r="Z121" t="str">
            <v>Yes</v>
          </cell>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0</v>
          </cell>
          <cell r="BN121">
            <v>0</v>
          </cell>
          <cell r="BO121">
            <v>0</v>
          </cell>
          <cell r="BP121">
            <v>0</v>
          </cell>
          <cell r="BQ121">
            <v>0</v>
          </cell>
          <cell r="BR121">
            <v>0</v>
          </cell>
          <cell r="BS121">
            <v>0</v>
          </cell>
          <cell r="BT121">
            <v>0</v>
          </cell>
          <cell r="BU121">
            <v>0</v>
          </cell>
          <cell r="BV121">
            <v>0</v>
          </cell>
        </row>
        <row r="122">
          <cell r="P122">
            <v>10.23</v>
          </cell>
          <cell r="Q122">
            <v>11.109999999999998</v>
          </cell>
          <cell r="R122" t="str">
            <v/>
          </cell>
          <cell r="W122" t="str">
            <v>In the last 30 days, on how many days have you gone outside your dwelling compound?</v>
          </cell>
          <cell r="X122" t="str">
            <v/>
          </cell>
          <cell r="Y122" t="str">
            <v>Zero</v>
          </cell>
          <cell r="Z122" t="str">
            <v>Days</v>
          </cell>
          <cell r="AA122" t="str">
            <v>Once a Day</v>
          </cell>
          <cell r="AB122" t="str">
            <v>Twice a Day</v>
          </cell>
          <cell r="AC122" t="str">
            <v>Three Times a Day</v>
          </cell>
          <cell r="AD122" t="str">
            <v>Four Times a Day</v>
          </cell>
          <cell r="AE122" t="str">
            <v>Five Times a Day</v>
          </cell>
          <cell r="AF122" t="str">
            <v>More Than Five Times a Day</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U122">
            <v>0</v>
          </cell>
          <cell r="BV122">
            <v>0</v>
          </cell>
        </row>
        <row r="123">
          <cell r="P123">
            <v>10.25</v>
          </cell>
          <cell r="Q123">
            <v>11.119999999999997</v>
          </cell>
          <cell r="R123" t="str">
            <v/>
          </cell>
          <cell r="W123" t="str">
            <v>Do you always have a company when you leave the house?</v>
          </cell>
          <cell r="X123" t="str">
            <v/>
          </cell>
          <cell r="Y123" t="str">
            <v>No, Unaccompanied</v>
          </cell>
          <cell r="Z123" t="str">
            <v>Yes, Child Under 10</v>
          </cell>
          <cell r="AA123" t="str">
            <v>Child from 11 - 15 Years</v>
          </cell>
          <cell r="AB123" t="str">
            <v>Husband</v>
          </cell>
          <cell r="AC123" t="str">
            <v>Adult Male Family Member</v>
          </cell>
          <cell r="AD123" t="str">
            <v>Adult Female Family Member</v>
          </cell>
          <cell r="AE123" t="str">
            <v>Female Non-Relative</v>
          </cell>
          <cell r="AF123" t="str">
            <v>Other:</v>
          </cell>
          <cell r="AG123">
            <v>0</v>
          </cell>
          <cell r="AH123">
            <v>0</v>
          </cell>
          <cell r="AI123">
            <v>0</v>
          </cell>
          <cell r="AJ123">
            <v>0</v>
          </cell>
          <cell r="AK123">
            <v>0</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0</v>
          </cell>
          <cell r="BA123">
            <v>0</v>
          </cell>
          <cell r="BB123">
            <v>0</v>
          </cell>
          <cell r="BC123">
            <v>0</v>
          </cell>
          <cell r="BD123">
            <v>0</v>
          </cell>
          <cell r="BE123">
            <v>0</v>
          </cell>
          <cell r="BF123">
            <v>0</v>
          </cell>
          <cell r="BG123">
            <v>0</v>
          </cell>
          <cell r="BH123">
            <v>0</v>
          </cell>
          <cell r="BI123">
            <v>0</v>
          </cell>
          <cell r="BJ123">
            <v>0</v>
          </cell>
          <cell r="BK123">
            <v>0</v>
          </cell>
          <cell r="BL123">
            <v>0</v>
          </cell>
          <cell r="BM123">
            <v>0</v>
          </cell>
          <cell r="BN123">
            <v>0</v>
          </cell>
          <cell r="BO123">
            <v>0</v>
          </cell>
          <cell r="BP123">
            <v>0</v>
          </cell>
          <cell r="BQ123">
            <v>0</v>
          </cell>
          <cell r="BR123">
            <v>0</v>
          </cell>
          <cell r="BS123">
            <v>0</v>
          </cell>
          <cell r="BT123">
            <v>0</v>
          </cell>
          <cell r="BU123">
            <v>0</v>
          </cell>
          <cell r="BV123">
            <v>0</v>
          </cell>
        </row>
        <row r="124">
          <cell r="P124">
            <v>10.26</v>
          </cell>
          <cell r="Q124">
            <v>11.129999999999997</v>
          </cell>
          <cell r="R124" t="str">
            <v/>
          </cell>
          <cell r="W124" t="str">
            <v>When do you wear chadari?</v>
          </cell>
          <cell r="X124" t="str">
            <v/>
          </cell>
          <cell r="Y124" t="str">
            <v>No, Don't Wear a Burka</v>
          </cell>
          <cell r="Z124" t="str">
            <v>Wear Headscarf or Other Head-Covering but Not Burqa</v>
          </cell>
          <cell r="AA124" t="str">
            <v>Yes, But Rarely</v>
          </cell>
          <cell r="AB124" t="str">
            <v>Yes, Sometimes</v>
          </cell>
          <cell r="AC124" t="str">
            <v>Yes, Most of the Time</v>
          </cell>
          <cell r="AD124" t="str">
            <v>Yes, Always</v>
          </cell>
          <cell r="AE124" t="str">
            <v>Other:</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cell r="AT124">
            <v>0</v>
          </cell>
          <cell r="AU124">
            <v>0</v>
          </cell>
          <cell r="AV124">
            <v>0</v>
          </cell>
          <cell r="AW124">
            <v>0</v>
          </cell>
          <cell r="AX124">
            <v>0</v>
          </cell>
          <cell r="AY124">
            <v>0</v>
          </cell>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v>
          </cell>
          <cell r="BO124">
            <v>0</v>
          </cell>
          <cell r="BP124">
            <v>0</v>
          </cell>
          <cell r="BQ124">
            <v>0</v>
          </cell>
          <cell r="BR124">
            <v>0</v>
          </cell>
          <cell r="BS124">
            <v>0</v>
          </cell>
          <cell r="BT124">
            <v>0</v>
          </cell>
          <cell r="BU124">
            <v>0</v>
          </cell>
          <cell r="BV124">
            <v>0</v>
          </cell>
        </row>
        <row r="125">
          <cell r="P125">
            <v>10.210000000000001</v>
          </cell>
          <cell r="Q125" t="str">
            <v>N/A</v>
          </cell>
          <cell r="R125" t="str">
            <v/>
          </cell>
          <cell r="W125" t="str">
            <v>How many households do you know in the village that is closest to your village?</v>
          </cell>
          <cell r="X125" t="str">
            <v/>
          </cell>
          <cell r="Y125" t="str">
            <v>No Households</v>
          </cell>
          <cell r="Z125" t="str">
            <v>Households</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I125">
            <v>0</v>
          </cell>
          <cell r="BJ125">
            <v>0</v>
          </cell>
          <cell r="BK125">
            <v>0</v>
          </cell>
          <cell r="BL125">
            <v>0</v>
          </cell>
          <cell r="BM125">
            <v>0</v>
          </cell>
          <cell r="BN125">
            <v>0</v>
          </cell>
          <cell r="BO125">
            <v>0</v>
          </cell>
          <cell r="BP125">
            <v>0</v>
          </cell>
          <cell r="BQ125">
            <v>0</v>
          </cell>
          <cell r="BR125">
            <v>0</v>
          </cell>
          <cell r="BS125">
            <v>0</v>
          </cell>
          <cell r="BT125">
            <v>0</v>
          </cell>
          <cell r="BU125">
            <v>0</v>
          </cell>
          <cell r="BV125">
            <v>0</v>
          </cell>
        </row>
        <row r="126">
          <cell r="P126">
            <v>10.220000000000001</v>
          </cell>
          <cell r="Q126">
            <v>11.139999999999997</v>
          </cell>
          <cell r="R126" t="str">
            <v/>
          </cell>
          <cell r="W126" t="str">
            <v>During the past 3 months, how many times have you visited the nearest village?</v>
          </cell>
          <cell r="X126" t="str">
            <v/>
          </cell>
          <cell r="Y126" t="str">
            <v>Zero</v>
          </cell>
          <cell r="Z126" t="str">
            <v>Once</v>
          </cell>
          <cell r="AA126" t="str">
            <v>Twice</v>
          </cell>
          <cell r="AB126" t="str">
            <v>Three Times</v>
          </cell>
          <cell r="AC126" t="str">
            <v>Four Times</v>
          </cell>
          <cell r="AD126" t="str">
            <v>Five Times</v>
          </cell>
          <cell r="AE126" t="str">
            <v>Six Times</v>
          </cell>
          <cell r="AF126" t="str">
            <v>Seven Times</v>
          </cell>
          <cell r="AG126" t="str">
            <v>Eight Times</v>
          </cell>
          <cell r="AH126" t="str">
            <v>Nine Times</v>
          </cell>
          <cell r="AI126" t="str">
            <v>Ten Times</v>
          </cell>
          <cell r="AJ126" t="str">
            <v>Once a Month</v>
          </cell>
          <cell r="AK126" t="str">
            <v>Once a Week</v>
          </cell>
          <cell r="AL126" t="str">
            <v>Once a Day</v>
          </cell>
          <cell r="AM126" t="str">
            <v>Too Many to Count</v>
          </cell>
          <cell r="AN126" t="str">
            <v>Other:</v>
          </cell>
          <cell r="AO126" t="str">
            <v>Times</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0</v>
          </cell>
          <cell r="BU126">
            <v>0</v>
          </cell>
          <cell r="BV126">
            <v>0</v>
          </cell>
        </row>
        <row r="127">
          <cell r="P127">
            <v>10.28</v>
          </cell>
          <cell r="Q127">
            <v>11.149999999999997</v>
          </cell>
          <cell r="R127" t="str">
            <v/>
          </cell>
          <cell r="W127" t="str">
            <v>In the past month, how many times have you been to {name of district center}?</v>
          </cell>
          <cell r="X127" t="str">
            <v/>
          </cell>
          <cell r="Y127" t="str">
            <v>Zero</v>
          </cell>
          <cell r="Z127" t="str">
            <v>Too Many to Count</v>
          </cell>
          <cell r="AA127" t="str">
            <v>Times</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0</v>
          </cell>
          <cell r="BA127">
            <v>0</v>
          </cell>
          <cell r="BB127">
            <v>0</v>
          </cell>
          <cell r="BC127">
            <v>0</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U127">
            <v>0</v>
          </cell>
          <cell r="BV127">
            <v>0</v>
          </cell>
        </row>
        <row r="128">
          <cell r="P128">
            <v>6.24</v>
          </cell>
          <cell r="Q128">
            <v>12.139999999999997</v>
          </cell>
          <cell r="R128" t="str">
            <v/>
          </cell>
          <cell r="W128" t="str">
            <v>Considering the work of the village leaders in the past 12 months, how satisfied are you with the work they have done?</v>
          </cell>
          <cell r="X128" t="str">
            <v/>
          </cell>
          <cell r="Y128" t="str">
            <v>Very Satisfied</v>
          </cell>
          <cell r="Z128" t="str">
            <v>A Little Bit Satisfied</v>
          </cell>
          <cell r="AA128" t="str">
            <v>Neither Satisfied nor Unsatisfied</v>
          </cell>
          <cell r="AB128" t="str">
            <v>A Little Bit Unsatisfied</v>
          </cell>
          <cell r="AC128" t="str">
            <v>Very Unsatisfied</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U128">
            <v>0</v>
          </cell>
          <cell r="BV128">
            <v>0</v>
          </cell>
        </row>
        <row r="129">
          <cell r="P129">
            <v>6.17</v>
          </cell>
          <cell r="Q129">
            <v>12.02</v>
          </cell>
          <cell r="R129" t="str">
            <v/>
          </cell>
          <cell r="W129" t="str">
            <v>To what extent do the influential people of this village consider the problems of women in the village and try to find a solution for them?: A great extent, a small extent, not at all?</v>
          </cell>
          <cell r="X129" t="str">
            <v/>
          </cell>
          <cell r="Y129" t="str">
            <v>A Great Extent</v>
          </cell>
          <cell r="Z129" t="str">
            <v>A Small Extent</v>
          </cell>
          <cell r="AA129" t="str">
            <v>Not At All</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0</v>
          </cell>
          <cell r="BA129">
            <v>0</v>
          </cell>
          <cell r="BB129">
            <v>0</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U129">
            <v>0</v>
          </cell>
          <cell r="BV129">
            <v>0</v>
          </cell>
        </row>
        <row r="130">
          <cell r="P130">
            <v>6.18</v>
          </cell>
          <cell r="Q130">
            <v>12.149999999999997</v>
          </cell>
          <cell r="R130">
            <v>11.049999999999999</v>
          </cell>
          <cell r="W130" t="str">
            <v>During the past 12 months, have the village leaders or {name of council 1}  made any decision or action which you disagreed with?</v>
          </cell>
          <cell r="X130" t="str">
            <v/>
          </cell>
          <cell r="Y130" t="str">
            <v>No</v>
          </cell>
          <cell r="Z130" t="str">
            <v>Yes</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U130">
            <v>0</v>
          </cell>
          <cell r="BV130">
            <v>0</v>
          </cell>
        </row>
        <row r="131">
          <cell r="P131">
            <v>6.19</v>
          </cell>
          <cell r="Q131">
            <v>12.159999999999997</v>
          </cell>
          <cell r="R131" t="str">
            <v/>
          </cell>
          <cell r="W131" t="str">
            <v>What decision or action was this?</v>
          </cell>
          <cell r="X131" t="str">
            <v>[MARK ALL MENTIONED]</v>
          </cell>
          <cell r="Y131" t="str">
            <v>Marriage-Related Issues (e.g. Forcing People to Marry)</v>
          </cell>
          <cell r="Z131" t="str">
            <v>Made a Bad, Unfair, or Wrong Decision in Dispute</v>
          </cell>
          <cell r="AA131" t="str">
            <v>Administered Harsh or Unfair Punishment</v>
          </cell>
          <cell r="AB131" t="str">
            <v>Did Not Provide Development Projects</v>
          </cell>
          <cell r="AC131" t="str">
            <v>Mismanaged Development Projects</v>
          </cell>
          <cell r="AD131" t="str">
            <v>Did Not Follow Desires of Villagers Regarding Selection of Development Projects</v>
          </cell>
          <cell r="AE131" t="str">
            <v>Did Not Follow Desires of Villagers Regarding Management or Implementation of Development Projects</v>
          </cell>
          <cell r="AF131" t="str">
            <v>Stole or Misallocated Money from Development Projects</v>
          </cell>
          <cell r="AG131" t="str">
            <v>Stole or Misallocated Materials from Development Projects</v>
          </cell>
          <cell r="AH131" t="str">
            <v>Stole Land Allocated to Development Projects</v>
          </cell>
          <cell r="AI131" t="str">
            <v>Engaged in Nepotism in Selection of Staff to Work on Development Projects</v>
          </cell>
          <cell r="AJ131" t="str">
            <v>Did Things to Attract Threats or Intimidation by Taliban, Anti-Government Elements etc.</v>
          </cell>
          <cell r="AK131" t="str">
            <v>Did Not Protect Community from Conflict, Attacks or Banditry</v>
          </cell>
          <cell r="AL131" t="str">
            <v>Caused Disagreement within Community</v>
          </cell>
          <cell r="AM131" t="str">
            <v>Caused Disagreement with Other Communities</v>
          </cell>
          <cell r="AN131" t="str">
            <v>Allowed Activity That Is Contrary to Principles of Islam</v>
          </cell>
          <cell r="AO131" t="str">
            <v>Enforced Taliban Laws (Banning Music etc.)</v>
          </cell>
          <cell r="AP131" t="str">
            <v>Allowed Women Too Much Influence in Village Governance</v>
          </cell>
          <cell r="AQ131" t="str">
            <v>Allowed Women Too Much Influence in Community Life</v>
          </cell>
          <cell r="AR131" t="str">
            <v>Did Not Allow Women Influence in Village Governance</v>
          </cell>
          <cell r="AS131" t="str">
            <v>Did Not Allow Women Enough Influence in Community Life</v>
          </cell>
          <cell r="AT131" t="str">
            <v xml:space="preserve">Administered Unfair or Too High Taxes  </v>
          </cell>
          <cell r="AU131" t="str">
            <v>Prevented Boys from Going to School</v>
          </cell>
          <cell r="AV131" t="str">
            <v>Prevented Girls from Going to School</v>
          </cell>
          <cell r="AW131" t="str">
            <v>Allowed Boys to Go to School</v>
          </cell>
          <cell r="AX131" t="str">
            <v>Allowed Girls to Go to School</v>
          </cell>
          <cell r="AY131" t="str">
            <v>Refused Assistance from Foreign Forces</v>
          </cell>
          <cell r="AZ131" t="str">
            <v>Supported or Accepted Assistance from Foreign Forces</v>
          </cell>
          <cell r="BA131" t="str">
            <v>Refused Assistance from Afghan Government</v>
          </cell>
          <cell r="BB131" t="str">
            <v>Supported or Accepted Assistance from Afghan Government</v>
          </cell>
          <cell r="BC131" t="str">
            <v>Assisted or Supported Qumandan / Jang Salar</v>
          </cell>
          <cell r="BD131" t="str">
            <v>Did Not Assist or Support Qumandan / Jang Salar</v>
          </cell>
          <cell r="BE131" t="str">
            <v>Assisted or Supported Taliban or Other Anti-Government Elements</v>
          </cell>
          <cell r="BF131" t="str">
            <v>Did Not Assist or Support Taliban or Other Anti-Government Elements</v>
          </cell>
          <cell r="BG131" t="str">
            <v>Stole or Confiscated Money from Villagers</v>
          </cell>
          <cell r="BH131" t="str">
            <v>Stole or Confiscated Land from Villagers</v>
          </cell>
          <cell r="BI131" t="str">
            <v>Stole or Confiscated Houses from Villagers</v>
          </cell>
          <cell r="BJ131" t="str">
            <v>Stole or Confiscated Livestock from Villagers</v>
          </cell>
          <cell r="BK131" t="str">
            <v>Stole or Confiscated Harvest from Villagers</v>
          </cell>
          <cell r="BL131" t="str">
            <v>Stole or Confiscated Household Goods from Villagers</v>
          </cell>
          <cell r="BM131" t="str">
            <v>Stole or Confiscated Many Things from Villagers</v>
          </cell>
          <cell r="BN131" t="str">
            <v>Stole or Confiscated Other Things from Villagers</v>
          </cell>
          <cell r="BO131" t="str">
            <v>Other:</v>
          </cell>
          <cell r="BP131" t="str">
            <v>Other:</v>
          </cell>
          <cell r="BQ131" t="str">
            <v>Other:</v>
          </cell>
          <cell r="BR131">
            <v>0</v>
          </cell>
          <cell r="BS131">
            <v>0</v>
          </cell>
          <cell r="BT131">
            <v>0</v>
          </cell>
          <cell r="BU131">
            <v>0</v>
          </cell>
          <cell r="BV131">
            <v>0</v>
          </cell>
        </row>
        <row r="132">
          <cell r="P132" t="str">
            <v>N.18</v>
          </cell>
          <cell r="Q132" t="str">
            <v>N/A</v>
          </cell>
          <cell r="R132" t="str">
            <v/>
          </cell>
          <cell r="W132" t="str">
            <v>In your opinion, are there people in this village who are able to escape punishment for crimes or wrong things they have done because of their wealth, power, or tribal or family connections?</v>
          </cell>
          <cell r="X132" t="str">
            <v/>
          </cell>
          <cell r="Y132" t="str">
            <v>Yes, Some People in the Village Can Escape Punishment</v>
          </cell>
          <cell r="Z132" t="str">
            <v>No, Nobody in this Village Can Escape Punishment</v>
          </cell>
          <cell r="AA132" t="str">
            <v>Other:</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P132">
            <v>0</v>
          </cell>
          <cell r="AQ132">
            <v>0</v>
          </cell>
          <cell r="AR132">
            <v>0</v>
          </cell>
          <cell r="AS132">
            <v>0</v>
          </cell>
          <cell r="AT132">
            <v>0</v>
          </cell>
          <cell r="AU132">
            <v>0</v>
          </cell>
          <cell r="AV132">
            <v>0</v>
          </cell>
          <cell r="AW132">
            <v>0</v>
          </cell>
          <cell r="AX132">
            <v>0</v>
          </cell>
          <cell r="AY132">
            <v>0</v>
          </cell>
          <cell r="AZ132">
            <v>0</v>
          </cell>
          <cell r="BA132">
            <v>0</v>
          </cell>
          <cell r="BB132">
            <v>0</v>
          </cell>
          <cell r="BC132">
            <v>0</v>
          </cell>
          <cell r="BD132">
            <v>0</v>
          </cell>
          <cell r="BE132">
            <v>0</v>
          </cell>
          <cell r="BF132">
            <v>0</v>
          </cell>
          <cell r="BG132">
            <v>0</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U132">
            <v>0</v>
          </cell>
          <cell r="BV132">
            <v>0</v>
          </cell>
        </row>
        <row r="133">
          <cell r="P133">
            <v>12.06</v>
          </cell>
          <cell r="Q133" t="str">
            <v>N/A</v>
          </cell>
          <cell r="R133" t="str">
            <v/>
          </cell>
          <cell r="W133" t="str">
            <v>If influential people in the village are asked to distribute food aid. Who do you think that the influential people in the village would be the most likely to select?: (1) The villagers that are the most needy, (2) The villagers that they are most friendly with, (3) The villagers that belong to their tribe or family, or (4) Or the villagers that pay some kind of a bribe or do them a favor?</v>
          </cell>
          <cell r="X133" t="str">
            <v/>
          </cell>
          <cell r="Y133" t="str">
            <v>Villagers That Are Most Needy</v>
          </cell>
          <cell r="Z133" t="str">
            <v>Villagers That They Are Most Friendly With</v>
          </cell>
          <cell r="AA133" t="str">
            <v>Villagers That Belong To Their Tribe or Family</v>
          </cell>
          <cell r="AB133" t="str">
            <v>Villagers That Pay Bribes or Do Them a Favor</v>
          </cell>
          <cell r="AC133" t="str">
            <v>Other:</v>
          </cell>
          <cell r="AD133">
            <v>0</v>
          </cell>
          <cell r="AE133">
            <v>0</v>
          </cell>
          <cell r="AF133">
            <v>0</v>
          </cell>
          <cell r="AG133">
            <v>0</v>
          </cell>
          <cell r="AH133">
            <v>0</v>
          </cell>
          <cell r="AI133">
            <v>0</v>
          </cell>
          <cell r="AJ133">
            <v>0</v>
          </cell>
          <cell r="AK133">
            <v>0</v>
          </cell>
          <cell r="AL133">
            <v>0</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0</v>
          </cell>
          <cell r="BA133">
            <v>0</v>
          </cell>
          <cell r="BB133">
            <v>0</v>
          </cell>
          <cell r="BC133">
            <v>0</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U133">
            <v>0</v>
          </cell>
          <cell r="BV133">
            <v>0</v>
          </cell>
        </row>
        <row r="134">
          <cell r="P134" t="str">
            <v>N.05</v>
          </cell>
          <cell r="Q134" t="str">
            <v>N/A</v>
          </cell>
          <cell r="R134" t="str">
            <v/>
          </cell>
          <cell r="W134" t="str">
            <v>Who are the five neediest households in the village not related to your household? Please tell me the name, father's name, age, and occupation of the household head.</v>
          </cell>
          <cell r="X134" t="str">
            <v/>
          </cell>
          <cell r="Y134" t="str">
            <v>Name of Head of Household</v>
          </cell>
          <cell r="Z134" t="str">
            <v>Father's Name</v>
          </cell>
          <cell r="AA134" t="str">
            <v>Age</v>
          </cell>
          <cell r="AB134" t="str">
            <v>Occupation</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0</v>
          </cell>
          <cell r="BA134">
            <v>0</v>
          </cell>
          <cell r="BB134">
            <v>0</v>
          </cell>
          <cell r="BC134">
            <v>0</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U134">
            <v>0</v>
          </cell>
          <cell r="BV134">
            <v>0</v>
          </cell>
        </row>
        <row r="135">
          <cell r="P135" t="str">
            <v>N.04</v>
          </cell>
          <cell r="Q135" t="str">
            <v>N/A</v>
          </cell>
          <cell r="R135" t="str">
            <v/>
          </cell>
          <cell r="W135" t="str">
            <v>When an important decision has to be made for the village, is it best for the decision to made by village leaders and respected elders or should all villagers be able to participate in the discussion and decision-making process?</v>
          </cell>
          <cell r="X135" t="str">
            <v/>
          </cell>
          <cell r="Y135" t="str">
            <v>Village Leaders and White Beards</v>
          </cell>
          <cell r="Z135" t="str">
            <v>All Villagers Should Be Able to Participate</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P135">
            <v>0</v>
          </cell>
          <cell r="AQ135">
            <v>0</v>
          </cell>
          <cell r="AR135">
            <v>0</v>
          </cell>
          <cell r="AS135">
            <v>0</v>
          </cell>
          <cell r="AT135">
            <v>0</v>
          </cell>
          <cell r="AU135">
            <v>0</v>
          </cell>
          <cell r="AV135">
            <v>0</v>
          </cell>
          <cell r="AW135">
            <v>0</v>
          </cell>
          <cell r="AX135">
            <v>0</v>
          </cell>
          <cell r="AY135">
            <v>0</v>
          </cell>
          <cell r="AZ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U135">
            <v>0</v>
          </cell>
          <cell r="BV135">
            <v>0</v>
          </cell>
        </row>
        <row r="136">
          <cell r="P136">
            <v>12.13</v>
          </cell>
          <cell r="Q136" t="str">
            <v>N/A</v>
          </cell>
          <cell r="R136" t="str">
            <v/>
          </cell>
          <cell r="W136" t="str">
            <v>Have the activities of the central government over the past 9 years have improved the lives of Afghans a lot, have improved to some extent, have made no difference, have made worse, have made much worse?</v>
          </cell>
          <cell r="X136" t="str">
            <v/>
          </cell>
          <cell r="Y136" t="str">
            <v>Improved a Lot</v>
          </cell>
          <cell r="Z136" t="str">
            <v>Improved a Little</v>
          </cell>
          <cell r="AA136" t="str">
            <v>Neither Improved nor Worsened</v>
          </cell>
          <cell r="AB136" t="str">
            <v>Worsened a Little</v>
          </cell>
          <cell r="AC136" t="str">
            <v>Worsened a Lot</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I136">
            <v>0</v>
          </cell>
          <cell r="BJ136">
            <v>0</v>
          </cell>
          <cell r="BK136">
            <v>0</v>
          </cell>
          <cell r="BL136">
            <v>0</v>
          </cell>
          <cell r="BM136">
            <v>0</v>
          </cell>
          <cell r="BN136">
            <v>0</v>
          </cell>
          <cell r="BO136">
            <v>0</v>
          </cell>
          <cell r="BP136">
            <v>0</v>
          </cell>
          <cell r="BQ136">
            <v>0</v>
          </cell>
          <cell r="BR136">
            <v>0</v>
          </cell>
          <cell r="BS136">
            <v>0</v>
          </cell>
          <cell r="BT136">
            <v>0</v>
          </cell>
          <cell r="BU136">
            <v>0</v>
          </cell>
          <cell r="BV136">
            <v>0</v>
          </cell>
        </row>
        <row r="137">
          <cell r="P137">
            <v>12.01</v>
          </cell>
          <cell r="Q137">
            <v>12.01</v>
          </cell>
          <cell r="R137" t="str">
            <v/>
          </cell>
          <cell r="W137" t="str">
            <v>Gul Pari lives in a village like yours and believes that a civil dispute among people in the village has not been resolved correctly. What should Abdullah do?: [1] Complain to {Arbab / Malik / Qariyadar}, [2] Complain to {NAME OF COUNCIL 1}, [3] Complain to Village Clergy, [4] Complain to NGO, [5] Complain to District Government, [6] Complain to Provincial Government, [7] Complain to Central Government, or [8] Do Nothing?</v>
          </cell>
          <cell r="X137" t="str">
            <v/>
          </cell>
          <cell r="Y137" t="str">
            <v>Malik / Arbab / Qariyadar</v>
          </cell>
          <cell r="Z137" t="str">
            <v>{Name of Council 1}</v>
          </cell>
          <cell r="AA137" t="str">
            <v>Mullah / Imam / Mawlawi</v>
          </cell>
          <cell r="AB137" t="str">
            <v>Whitebeards / Tribal Elders</v>
          </cell>
          <cell r="AC137" t="str">
            <v>NGO</v>
          </cell>
          <cell r="AD137" t="str">
            <v>District Government</v>
          </cell>
          <cell r="AE137" t="str">
            <v>Provincial Government</v>
          </cell>
          <cell r="AF137" t="str">
            <v>Central Government</v>
          </cell>
          <cell r="AG137" t="str">
            <v>Do Nothing</v>
          </cell>
          <cell r="AH137" t="str">
            <v>Women's Council</v>
          </cell>
          <cell r="AI137" t="str">
            <v>Other:</v>
          </cell>
          <cell r="AJ137">
            <v>0</v>
          </cell>
          <cell r="AK137">
            <v>0</v>
          </cell>
          <cell r="AL137">
            <v>0</v>
          </cell>
          <cell r="AM137">
            <v>0</v>
          </cell>
          <cell r="AN137">
            <v>0</v>
          </cell>
          <cell r="AO137">
            <v>0</v>
          </cell>
          <cell r="AP137">
            <v>0</v>
          </cell>
          <cell r="AQ137">
            <v>0</v>
          </cell>
          <cell r="AR137">
            <v>0</v>
          </cell>
          <cell r="AS137">
            <v>0</v>
          </cell>
          <cell r="AT137">
            <v>0</v>
          </cell>
          <cell r="AU137">
            <v>0</v>
          </cell>
          <cell r="AV137">
            <v>0</v>
          </cell>
          <cell r="AW137">
            <v>0</v>
          </cell>
          <cell r="AX137">
            <v>0</v>
          </cell>
          <cell r="AY137">
            <v>0</v>
          </cell>
          <cell r="AZ137">
            <v>0</v>
          </cell>
          <cell r="BA137">
            <v>0</v>
          </cell>
          <cell r="BB137">
            <v>0</v>
          </cell>
          <cell r="BC137">
            <v>0</v>
          </cell>
          <cell r="BD137">
            <v>0</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U137">
            <v>0</v>
          </cell>
          <cell r="BV137">
            <v>0</v>
          </cell>
        </row>
        <row r="138">
          <cell r="P138" t="str">
            <v>N.19</v>
          </cell>
          <cell r="Q138" t="str">
            <v>N/A</v>
          </cell>
          <cell r="R138" t="str">
            <v/>
          </cell>
          <cell r="W138" t="str">
            <v>Are there any women in this village who participate in dispute resolution on issues of land, murder, or forced marriage?</v>
          </cell>
          <cell r="X138" t="str">
            <v/>
          </cell>
          <cell r="Y138" t="str">
            <v>No, Women Are Not Participating</v>
          </cell>
          <cell r="Z138" t="str">
            <v>Yes, Women Are Participating</v>
          </cell>
          <cell r="AA138" t="str">
            <v>There Are Never Any Disputes of This Nature</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0</v>
          </cell>
          <cell r="BA138">
            <v>0</v>
          </cell>
          <cell r="BB138">
            <v>0</v>
          </cell>
          <cell r="BC138">
            <v>0</v>
          </cell>
          <cell r="BD138">
            <v>0</v>
          </cell>
          <cell r="BE138">
            <v>0</v>
          </cell>
          <cell r="BF138">
            <v>0</v>
          </cell>
          <cell r="BG138">
            <v>0</v>
          </cell>
          <cell r="BH138">
            <v>0</v>
          </cell>
          <cell r="BI138">
            <v>0</v>
          </cell>
          <cell r="BJ138">
            <v>0</v>
          </cell>
          <cell r="BK138">
            <v>0</v>
          </cell>
          <cell r="BL138">
            <v>0</v>
          </cell>
          <cell r="BM138">
            <v>0</v>
          </cell>
          <cell r="BN138">
            <v>0</v>
          </cell>
          <cell r="BO138">
            <v>0</v>
          </cell>
          <cell r="BP138">
            <v>0</v>
          </cell>
          <cell r="BQ138">
            <v>0</v>
          </cell>
          <cell r="BR138">
            <v>0</v>
          </cell>
          <cell r="BS138">
            <v>0</v>
          </cell>
          <cell r="BT138">
            <v>0</v>
          </cell>
          <cell r="BU138">
            <v>0</v>
          </cell>
          <cell r="BV138">
            <v>0</v>
          </cell>
        </row>
        <row r="139">
          <cell r="P139" t="str">
            <v>N.78</v>
          </cell>
          <cell r="Q139" t="str">
            <v>N/A</v>
          </cell>
          <cell r="R139" t="str">
            <v/>
          </cell>
          <cell r="W139" t="str">
            <v>During the most recent dispute in this village, were any women involved in resolving it?</v>
          </cell>
          <cell r="X139" t="str">
            <v/>
          </cell>
          <cell r="Y139" t="str">
            <v>No</v>
          </cell>
          <cell r="Z139" t="str">
            <v>Yes</v>
          </cell>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P139">
            <v>0</v>
          </cell>
          <cell r="AQ139">
            <v>0</v>
          </cell>
          <cell r="AR139">
            <v>0</v>
          </cell>
          <cell r="AS139">
            <v>0</v>
          </cell>
          <cell r="AT139">
            <v>0</v>
          </cell>
          <cell r="AU139">
            <v>0</v>
          </cell>
          <cell r="AV139">
            <v>0</v>
          </cell>
          <cell r="AW139">
            <v>0</v>
          </cell>
          <cell r="AX139">
            <v>0</v>
          </cell>
          <cell r="AY139">
            <v>0</v>
          </cell>
          <cell r="AZ139">
            <v>0</v>
          </cell>
          <cell r="BA139">
            <v>0</v>
          </cell>
          <cell r="BB139">
            <v>0</v>
          </cell>
          <cell r="BC139">
            <v>0</v>
          </cell>
          <cell r="BD139">
            <v>0</v>
          </cell>
          <cell r="BE139">
            <v>0</v>
          </cell>
          <cell r="BF139">
            <v>0</v>
          </cell>
          <cell r="BG139">
            <v>0</v>
          </cell>
          <cell r="BH139">
            <v>0</v>
          </cell>
          <cell r="BI139">
            <v>0</v>
          </cell>
          <cell r="BJ139">
            <v>0</v>
          </cell>
          <cell r="BK139">
            <v>0</v>
          </cell>
          <cell r="BL139">
            <v>0</v>
          </cell>
          <cell r="BM139">
            <v>0</v>
          </cell>
          <cell r="BN139">
            <v>0</v>
          </cell>
          <cell r="BO139">
            <v>0</v>
          </cell>
          <cell r="BP139">
            <v>0</v>
          </cell>
          <cell r="BQ139">
            <v>0</v>
          </cell>
          <cell r="BR139">
            <v>0</v>
          </cell>
          <cell r="BS139">
            <v>0</v>
          </cell>
          <cell r="BT139">
            <v>0</v>
          </cell>
          <cell r="BU139">
            <v>0</v>
          </cell>
          <cell r="BV139">
            <v>0</v>
          </cell>
        </row>
        <row r="140">
          <cell r="P140" t="str">
            <v>N.20</v>
          </cell>
          <cell r="Q140" t="str">
            <v>N/A</v>
          </cell>
          <cell r="R140" t="str">
            <v/>
          </cell>
          <cell r="W140" t="str">
            <v>When there is food aid to be distributed among the households of the village, are the views of any women considered when deciding which households are to receive the food?</v>
          </cell>
          <cell r="X140" t="str">
            <v/>
          </cell>
          <cell r="Y140" t="str">
            <v>No, Views of Women Are Not Considered</v>
          </cell>
          <cell r="Z140" t="str">
            <v>Yes, Views of Women Are Considered</v>
          </cell>
          <cell r="AA140" t="str">
            <v>There Are No Such Food Distributions</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0</v>
          </cell>
          <cell r="BA140">
            <v>0</v>
          </cell>
          <cell r="BB140">
            <v>0</v>
          </cell>
          <cell r="BC140">
            <v>0</v>
          </cell>
          <cell r="BD140">
            <v>0</v>
          </cell>
          <cell r="BE140">
            <v>0</v>
          </cell>
          <cell r="BF140">
            <v>0</v>
          </cell>
          <cell r="BG140">
            <v>0</v>
          </cell>
          <cell r="BH140">
            <v>0</v>
          </cell>
          <cell r="BI140">
            <v>0</v>
          </cell>
          <cell r="BJ140">
            <v>0</v>
          </cell>
          <cell r="BK140">
            <v>0</v>
          </cell>
          <cell r="BL140">
            <v>0</v>
          </cell>
          <cell r="BM140">
            <v>0</v>
          </cell>
          <cell r="BN140">
            <v>0</v>
          </cell>
          <cell r="BO140">
            <v>0</v>
          </cell>
          <cell r="BP140">
            <v>0</v>
          </cell>
          <cell r="BQ140">
            <v>0</v>
          </cell>
          <cell r="BR140">
            <v>0</v>
          </cell>
          <cell r="BS140">
            <v>0</v>
          </cell>
          <cell r="BT140">
            <v>0</v>
          </cell>
          <cell r="BU140">
            <v>0</v>
          </cell>
          <cell r="BV140">
            <v>0</v>
          </cell>
        </row>
        <row r="141">
          <cell r="P141">
            <v>6.26</v>
          </cell>
          <cell r="Q141">
            <v>12.069999999999999</v>
          </cell>
          <cell r="R141" t="str">
            <v/>
          </cell>
          <cell r="W141" t="str">
            <v>In your opinion, should women serve as full members of {name of council 1} and participate in decision-making for the village,  should there be a separate council for women which only deals with women's affairs, or should they have no council and no role in decision-making?</v>
          </cell>
          <cell r="X141" t="str">
            <v/>
          </cell>
          <cell r="Y141" t="str">
            <v>Women should be full members of the village council and participate in making important decisions and rules for the village</v>
          </cell>
          <cell r="Z141" t="str">
            <v>There should there be a separate council for women which only considers the affairs of women in the village</v>
          </cell>
          <cell r="AA141" t="str">
            <v>Women should have no council and no role in village decision-making</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cell r="AR141">
            <v>0</v>
          </cell>
          <cell r="AS141">
            <v>0</v>
          </cell>
          <cell r="AT141">
            <v>0</v>
          </cell>
          <cell r="AU141">
            <v>0</v>
          </cell>
          <cell r="AV141">
            <v>0</v>
          </cell>
          <cell r="AW141">
            <v>0</v>
          </cell>
          <cell r="AX141">
            <v>0</v>
          </cell>
          <cell r="AY141">
            <v>0</v>
          </cell>
          <cell r="AZ141">
            <v>0</v>
          </cell>
          <cell r="BA141">
            <v>0</v>
          </cell>
          <cell r="BB141">
            <v>0</v>
          </cell>
          <cell r="BC141">
            <v>0</v>
          </cell>
          <cell r="BD141">
            <v>0</v>
          </cell>
          <cell r="BE141">
            <v>0</v>
          </cell>
          <cell r="BF141">
            <v>0</v>
          </cell>
          <cell r="BG141">
            <v>0</v>
          </cell>
          <cell r="BH141">
            <v>0</v>
          </cell>
          <cell r="BI141">
            <v>0</v>
          </cell>
          <cell r="BJ141">
            <v>0</v>
          </cell>
          <cell r="BK141">
            <v>0</v>
          </cell>
          <cell r="BL141">
            <v>0</v>
          </cell>
          <cell r="BM141">
            <v>0</v>
          </cell>
          <cell r="BN141">
            <v>0</v>
          </cell>
          <cell r="BO141">
            <v>0</v>
          </cell>
          <cell r="BP141">
            <v>0</v>
          </cell>
          <cell r="BQ141">
            <v>0</v>
          </cell>
          <cell r="BR141">
            <v>0</v>
          </cell>
          <cell r="BS141">
            <v>0</v>
          </cell>
          <cell r="BT141">
            <v>0</v>
          </cell>
          <cell r="BU141">
            <v>0</v>
          </cell>
          <cell r="BV141">
            <v>0</v>
          </cell>
        </row>
        <row r="142">
          <cell r="P142" t="str">
            <v>N.58</v>
          </cell>
          <cell r="Q142" t="str">
            <v>N/A</v>
          </cell>
          <cell r="R142" t="str">
            <v/>
          </cell>
          <cell r="W142" t="str">
            <v>What about the men in this village? Do they think women should belong to {name of council 1}, that there should be a separate council for women, or that women should have no role in decision-making?</v>
          </cell>
          <cell r="X142" t="str">
            <v/>
          </cell>
          <cell r="Y142" t="str">
            <v>All Men in Village Believe Women Should Belong to {Council 1}</v>
          </cell>
          <cell r="Z142" t="str">
            <v>All Men in Village Believe There Should Be a Separate Council for Women</v>
          </cell>
          <cell r="AA142" t="str">
            <v>All Men in Village Believe Women Should Have No Role in Decision-Making</v>
          </cell>
          <cell r="AB142" t="str">
            <v>Most Men in Village Believe Women Should Belong to {Council 1}</v>
          </cell>
          <cell r="AC142" t="str">
            <v>Most Men in Village Believe There Should Be a Separate Council for Women</v>
          </cell>
          <cell r="AD142" t="str">
            <v>Most Men in Village Believe Women Should Have No Role in Decision-Making</v>
          </cell>
          <cell r="AE142" t="str">
            <v>Men in Village Have Different Opinions (No Opinion is in the Majority)</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cell r="AS142">
            <v>0</v>
          </cell>
          <cell r="AT142">
            <v>0</v>
          </cell>
          <cell r="AU142">
            <v>0</v>
          </cell>
          <cell r="AV142">
            <v>0</v>
          </cell>
          <cell r="AW142">
            <v>0</v>
          </cell>
          <cell r="AX142">
            <v>0</v>
          </cell>
          <cell r="AY142">
            <v>0</v>
          </cell>
          <cell r="AZ142">
            <v>0</v>
          </cell>
          <cell r="BA142">
            <v>0</v>
          </cell>
          <cell r="BB142">
            <v>0</v>
          </cell>
          <cell r="BC142">
            <v>0</v>
          </cell>
          <cell r="BD142">
            <v>0</v>
          </cell>
          <cell r="BE142">
            <v>0</v>
          </cell>
          <cell r="BF142">
            <v>0</v>
          </cell>
          <cell r="BG142">
            <v>0</v>
          </cell>
          <cell r="BH142">
            <v>0</v>
          </cell>
          <cell r="BI142">
            <v>0</v>
          </cell>
          <cell r="BJ142">
            <v>0</v>
          </cell>
          <cell r="BK142">
            <v>0</v>
          </cell>
          <cell r="BL142">
            <v>0</v>
          </cell>
          <cell r="BM142">
            <v>0</v>
          </cell>
          <cell r="BN142">
            <v>0</v>
          </cell>
          <cell r="BO142">
            <v>0</v>
          </cell>
          <cell r="BP142">
            <v>0</v>
          </cell>
          <cell r="BQ142">
            <v>0</v>
          </cell>
          <cell r="BR142">
            <v>0</v>
          </cell>
          <cell r="BS142">
            <v>0</v>
          </cell>
          <cell r="BT142">
            <v>0</v>
          </cell>
          <cell r="BU142">
            <v>0</v>
          </cell>
          <cell r="BV142">
            <v>0</v>
          </cell>
        </row>
        <row r="143">
          <cell r="P143">
            <v>88.1</v>
          </cell>
          <cell r="Q143">
            <v>12.089999999999998</v>
          </cell>
          <cell r="R143" t="str">
            <v/>
          </cell>
          <cell r="W143" t="str">
            <v>In your opinion, is it correct for women to work for the government and/or NGOs?</v>
          </cell>
          <cell r="X143" t="str">
            <v/>
          </cell>
          <cell r="Y143" t="str">
            <v>Agree with Government and NGOs</v>
          </cell>
          <cell r="Z143" t="str">
            <v>Agree with Government, Disagree with NGOs</v>
          </cell>
          <cell r="AA143" t="str">
            <v>Disagree with Government, Agree with NGOs</v>
          </cell>
          <cell r="AB143" t="str">
            <v>Disagree with Both Government and NGOs</v>
          </cell>
          <cell r="AC143">
            <v>0</v>
          </cell>
          <cell r="AD143">
            <v>0</v>
          </cell>
          <cell r="AE143">
            <v>0</v>
          </cell>
          <cell r="AF143">
            <v>0</v>
          </cell>
          <cell r="AG143">
            <v>0</v>
          </cell>
          <cell r="AH143">
            <v>0</v>
          </cell>
          <cell r="AI143">
            <v>0</v>
          </cell>
          <cell r="AJ143">
            <v>0</v>
          </cell>
          <cell r="AK143">
            <v>0</v>
          </cell>
          <cell r="AL143">
            <v>0</v>
          </cell>
          <cell r="AM143">
            <v>0</v>
          </cell>
          <cell r="AN143">
            <v>0</v>
          </cell>
          <cell r="AO143">
            <v>0</v>
          </cell>
          <cell r="AP143">
            <v>0</v>
          </cell>
          <cell r="AQ143">
            <v>0</v>
          </cell>
          <cell r="AR143">
            <v>0</v>
          </cell>
          <cell r="AS143">
            <v>0</v>
          </cell>
          <cell r="AT143">
            <v>0</v>
          </cell>
          <cell r="AU143">
            <v>0</v>
          </cell>
          <cell r="AV143">
            <v>0</v>
          </cell>
          <cell r="AW143">
            <v>0</v>
          </cell>
          <cell r="AX143">
            <v>0</v>
          </cell>
          <cell r="AY143">
            <v>0</v>
          </cell>
          <cell r="AZ143">
            <v>0</v>
          </cell>
          <cell r="BA143">
            <v>0</v>
          </cell>
          <cell r="BB143">
            <v>0</v>
          </cell>
          <cell r="BC143">
            <v>0</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cell r="BQ143">
            <v>0</v>
          </cell>
          <cell r="BR143">
            <v>0</v>
          </cell>
          <cell r="BS143">
            <v>0</v>
          </cell>
          <cell r="BT143">
            <v>0</v>
          </cell>
          <cell r="BU143">
            <v>0</v>
          </cell>
          <cell r="BV143">
            <v>0</v>
          </cell>
        </row>
        <row r="144">
          <cell r="P144" t="str">
            <v>N.60</v>
          </cell>
          <cell r="Q144" t="str">
            <v>N/A</v>
          </cell>
          <cell r="R144" t="str">
            <v/>
          </cell>
          <cell r="W144" t="str">
            <v>Do the men in your village think it is OK for women to hold positions inside the government and/or NGOs?</v>
          </cell>
          <cell r="X144" t="str">
            <v/>
          </cell>
          <cell r="Y144" t="str">
            <v>All Men in Village Are Against Women Working in Government / NGOs</v>
          </cell>
          <cell r="Z144" t="str">
            <v>Most Men in Village Are Against Women Working in Government / NGOs</v>
          </cell>
          <cell r="AA144" t="str">
            <v>Some Men in Village Are Against Women Working in Government / NGOs</v>
          </cell>
          <cell r="AB144" t="str">
            <v>No Men in Village Are Against Women Working in Government / NGOs</v>
          </cell>
          <cell r="AC144" t="str">
            <v>Other:</v>
          </cell>
          <cell r="AD144">
            <v>0</v>
          </cell>
          <cell r="AE144">
            <v>0</v>
          </cell>
          <cell r="AF144">
            <v>0</v>
          </cell>
          <cell r="AG144">
            <v>0</v>
          </cell>
          <cell r="AH144">
            <v>0</v>
          </cell>
          <cell r="AI144">
            <v>0</v>
          </cell>
          <cell r="AJ144">
            <v>0</v>
          </cell>
          <cell r="AK144">
            <v>0</v>
          </cell>
          <cell r="AL144">
            <v>0</v>
          </cell>
          <cell r="AM144">
            <v>0</v>
          </cell>
          <cell r="AN144">
            <v>0</v>
          </cell>
          <cell r="AO144">
            <v>0</v>
          </cell>
          <cell r="AP144">
            <v>0</v>
          </cell>
          <cell r="AQ144">
            <v>0</v>
          </cell>
          <cell r="AR144">
            <v>0</v>
          </cell>
          <cell r="AS144">
            <v>0</v>
          </cell>
          <cell r="AT144">
            <v>0</v>
          </cell>
          <cell r="AU144">
            <v>0</v>
          </cell>
          <cell r="AV144">
            <v>0</v>
          </cell>
          <cell r="AW144">
            <v>0</v>
          </cell>
          <cell r="AX144">
            <v>0</v>
          </cell>
          <cell r="AY144">
            <v>0</v>
          </cell>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v>
          </cell>
          <cell r="BO144">
            <v>0</v>
          </cell>
          <cell r="BP144">
            <v>0</v>
          </cell>
          <cell r="BQ144">
            <v>0</v>
          </cell>
          <cell r="BR144">
            <v>0</v>
          </cell>
          <cell r="BS144">
            <v>0</v>
          </cell>
          <cell r="BT144">
            <v>0</v>
          </cell>
          <cell r="BU144">
            <v>0</v>
          </cell>
          <cell r="BV144">
            <v>0</v>
          </cell>
        </row>
        <row r="145">
          <cell r="P145">
            <v>12.26</v>
          </cell>
          <cell r="Q145">
            <v>12.1</v>
          </cell>
          <cell r="R145" t="str">
            <v/>
          </cell>
          <cell r="W145" t="str">
            <v>In your opinion, is it correct for girls to go to school? [IF YES] Until what class girls should study?</v>
          </cell>
          <cell r="X145" t="str">
            <v/>
          </cell>
          <cell r="Y145" t="str">
            <v>Girls Should Not Study At All</v>
          </cell>
          <cell r="Z145" t="str">
            <v>Class 1</v>
          </cell>
          <cell r="AA145" t="str">
            <v>Class 2</v>
          </cell>
          <cell r="AB145" t="str">
            <v>Class 3</v>
          </cell>
          <cell r="AC145" t="str">
            <v>Class 4</v>
          </cell>
          <cell r="AD145" t="str">
            <v>Class 5</v>
          </cell>
          <cell r="AE145" t="str">
            <v>Class 6</v>
          </cell>
          <cell r="AF145" t="str">
            <v>Class 7</v>
          </cell>
          <cell r="AG145" t="str">
            <v>Class 8</v>
          </cell>
          <cell r="AH145" t="str">
            <v>Class 9</v>
          </cell>
          <cell r="AI145" t="str">
            <v>Class 10</v>
          </cell>
          <cell r="AJ145" t="str">
            <v>Class 11</v>
          </cell>
          <cell r="AK145" t="str">
            <v>Class 12</v>
          </cell>
          <cell r="AL145" t="str">
            <v>Professional Institute (Class 14)</v>
          </cell>
          <cell r="AM145" t="str">
            <v>University</v>
          </cell>
          <cell r="AN145" t="str">
            <v>Other:</v>
          </cell>
          <cell r="AO145">
            <v>0</v>
          </cell>
          <cell r="AP145">
            <v>0</v>
          </cell>
          <cell r="AQ145">
            <v>0</v>
          </cell>
          <cell r="AR145">
            <v>0</v>
          </cell>
          <cell r="AS145">
            <v>0</v>
          </cell>
          <cell r="AT145">
            <v>0</v>
          </cell>
          <cell r="AU145">
            <v>0</v>
          </cell>
          <cell r="AV145">
            <v>0</v>
          </cell>
          <cell r="AW145">
            <v>0</v>
          </cell>
          <cell r="AX145">
            <v>0</v>
          </cell>
          <cell r="AY145">
            <v>0</v>
          </cell>
          <cell r="AZ145">
            <v>0</v>
          </cell>
          <cell r="BA145">
            <v>0</v>
          </cell>
          <cell r="BB145">
            <v>0</v>
          </cell>
          <cell r="BC145">
            <v>0</v>
          </cell>
          <cell r="BD145">
            <v>0</v>
          </cell>
          <cell r="BE145">
            <v>0</v>
          </cell>
          <cell r="BF145">
            <v>0</v>
          </cell>
          <cell r="BG145">
            <v>0</v>
          </cell>
          <cell r="BH145">
            <v>0</v>
          </cell>
          <cell r="BI145">
            <v>0</v>
          </cell>
          <cell r="BJ145">
            <v>0</v>
          </cell>
          <cell r="BK145">
            <v>0</v>
          </cell>
          <cell r="BL145">
            <v>0</v>
          </cell>
          <cell r="BM145">
            <v>0</v>
          </cell>
          <cell r="BN145">
            <v>0</v>
          </cell>
          <cell r="BO145">
            <v>0</v>
          </cell>
          <cell r="BP145">
            <v>0</v>
          </cell>
          <cell r="BQ145">
            <v>0</v>
          </cell>
          <cell r="BR145">
            <v>0</v>
          </cell>
          <cell r="BS145">
            <v>0</v>
          </cell>
          <cell r="BT145">
            <v>0</v>
          </cell>
          <cell r="BU145">
            <v>0</v>
          </cell>
          <cell r="BV145">
            <v>0</v>
          </cell>
        </row>
        <row r="146">
          <cell r="P146" t="str">
            <v>N.61</v>
          </cell>
          <cell r="Q146" t="str">
            <v>N/A</v>
          </cell>
          <cell r="R146" t="str">
            <v/>
          </cell>
          <cell r="W146" t="str">
            <v>Do the men in the village agree that girls should be able to study up to {CLASS MENTIONED}? [IF NO] Until what class do most of the men in the village think that girls should study until?</v>
          </cell>
          <cell r="X146" t="str">
            <v/>
          </cell>
          <cell r="Y146" t="str">
            <v>Men in Village Agree That Girls Should Attend School Until this Class</v>
          </cell>
          <cell r="Z146" t="str">
            <v>Men in Village Are Against Girls Studying At All</v>
          </cell>
          <cell r="AA146" t="str">
            <v>Class 1</v>
          </cell>
          <cell r="AB146" t="str">
            <v>Class 2</v>
          </cell>
          <cell r="AC146" t="str">
            <v>Class 3</v>
          </cell>
          <cell r="AD146" t="str">
            <v>Class 4</v>
          </cell>
          <cell r="AE146" t="str">
            <v>Class 5</v>
          </cell>
          <cell r="AF146" t="str">
            <v>Class 6</v>
          </cell>
          <cell r="AG146" t="str">
            <v>Class 7</v>
          </cell>
          <cell r="AH146" t="str">
            <v>Class 8</v>
          </cell>
          <cell r="AI146" t="str">
            <v>Class 9</v>
          </cell>
          <cell r="AJ146" t="str">
            <v>Class 10</v>
          </cell>
          <cell r="AK146" t="str">
            <v>Class 11</v>
          </cell>
          <cell r="AL146" t="str">
            <v>Class 12</v>
          </cell>
          <cell r="AM146" t="str">
            <v>Professional Institute (Class 14)</v>
          </cell>
          <cell r="AN146" t="str">
            <v>University</v>
          </cell>
          <cell r="AO146" t="str">
            <v>Other:</v>
          </cell>
          <cell r="AP146">
            <v>0</v>
          </cell>
          <cell r="AQ146">
            <v>0</v>
          </cell>
          <cell r="AR146">
            <v>0</v>
          </cell>
          <cell r="AS146">
            <v>0</v>
          </cell>
          <cell r="AT146">
            <v>0</v>
          </cell>
          <cell r="AU146">
            <v>0</v>
          </cell>
          <cell r="AV146">
            <v>0</v>
          </cell>
          <cell r="AW146">
            <v>0</v>
          </cell>
          <cell r="AX146">
            <v>0</v>
          </cell>
          <cell r="AY146">
            <v>0</v>
          </cell>
          <cell r="AZ146">
            <v>0</v>
          </cell>
          <cell r="BA146">
            <v>0</v>
          </cell>
          <cell r="BB146">
            <v>0</v>
          </cell>
          <cell r="BC146">
            <v>0</v>
          </cell>
          <cell r="BD146">
            <v>0</v>
          </cell>
          <cell r="BE146">
            <v>0</v>
          </cell>
          <cell r="BF146">
            <v>0</v>
          </cell>
          <cell r="BG146">
            <v>0</v>
          </cell>
          <cell r="BH146">
            <v>0</v>
          </cell>
          <cell r="BI146">
            <v>0</v>
          </cell>
          <cell r="BJ146">
            <v>0</v>
          </cell>
          <cell r="BK146">
            <v>0</v>
          </cell>
          <cell r="BL146">
            <v>0</v>
          </cell>
          <cell r="BM146">
            <v>0</v>
          </cell>
          <cell r="BN146">
            <v>0</v>
          </cell>
          <cell r="BO146">
            <v>0</v>
          </cell>
          <cell r="BP146">
            <v>0</v>
          </cell>
          <cell r="BQ146">
            <v>0</v>
          </cell>
          <cell r="BR146">
            <v>0</v>
          </cell>
          <cell r="BS146">
            <v>0</v>
          </cell>
          <cell r="BT146">
            <v>0</v>
          </cell>
          <cell r="BU146">
            <v>0</v>
          </cell>
          <cell r="BV146">
            <v>0</v>
          </cell>
        </row>
        <row r="147">
          <cell r="P147">
            <v>10.06</v>
          </cell>
          <cell r="Q147">
            <v>12.119999999999997</v>
          </cell>
          <cell r="R147" t="str">
            <v/>
          </cell>
          <cell r="W147" t="str">
            <v>If you had to collect money from somewhere outside the village and you and your relatives could not collect the money because you were too busy or because you were sick, would you be willing to ask someone outside of your family to collect the money for you?</v>
          </cell>
          <cell r="X147" t="str">
            <v/>
          </cell>
          <cell r="Y147" t="str">
            <v>No</v>
          </cell>
          <cell r="Z147" t="str">
            <v>Yes</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P147">
            <v>0</v>
          </cell>
          <cell r="AQ147">
            <v>0</v>
          </cell>
          <cell r="AR147">
            <v>0</v>
          </cell>
          <cell r="AS147">
            <v>0</v>
          </cell>
          <cell r="AT147">
            <v>0</v>
          </cell>
          <cell r="AU147">
            <v>0</v>
          </cell>
          <cell r="AV147">
            <v>0</v>
          </cell>
          <cell r="AW147">
            <v>0</v>
          </cell>
          <cell r="AX147">
            <v>0</v>
          </cell>
          <cell r="AY147">
            <v>0</v>
          </cell>
          <cell r="AZ147">
            <v>0</v>
          </cell>
          <cell r="BA147">
            <v>0</v>
          </cell>
          <cell r="BB147">
            <v>0</v>
          </cell>
          <cell r="BC147">
            <v>0</v>
          </cell>
          <cell r="BD147">
            <v>0</v>
          </cell>
          <cell r="BE147">
            <v>0</v>
          </cell>
          <cell r="BF147">
            <v>0</v>
          </cell>
          <cell r="BG147">
            <v>0</v>
          </cell>
          <cell r="BH147">
            <v>0</v>
          </cell>
          <cell r="BI147">
            <v>0</v>
          </cell>
          <cell r="BJ147">
            <v>0</v>
          </cell>
          <cell r="BK147">
            <v>0</v>
          </cell>
          <cell r="BL147">
            <v>0</v>
          </cell>
          <cell r="BM147">
            <v>0</v>
          </cell>
          <cell r="BN147">
            <v>0</v>
          </cell>
          <cell r="BO147">
            <v>0</v>
          </cell>
          <cell r="BP147">
            <v>0</v>
          </cell>
          <cell r="BQ147">
            <v>0</v>
          </cell>
          <cell r="BR147">
            <v>0</v>
          </cell>
          <cell r="BS147">
            <v>0</v>
          </cell>
          <cell r="BT147">
            <v>0</v>
          </cell>
          <cell r="BU147">
            <v>0</v>
          </cell>
          <cell r="BV147">
            <v>0</v>
          </cell>
        </row>
        <row r="148">
          <cell r="P148">
            <v>10.07</v>
          </cell>
          <cell r="Q148">
            <v>12.129999999999997</v>
          </cell>
          <cell r="R148" t="str">
            <v/>
          </cell>
          <cell r="W148" t="str">
            <v>Have you ever done this?</v>
          </cell>
          <cell r="X148" t="str">
            <v/>
          </cell>
          <cell r="Y148" t="str">
            <v>No</v>
          </cell>
          <cell r="Z148" t="str">
            <v>Yes</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cell r="AS148">
            <v>0</v>
          </cell>
          <cell r="AT148">
            <v>0</v>
          </cell>
          <cell r="AU148">
            <v>0</v>
          </cell>
          <cell r="AV148">
            <v>0</v>
          </cell>
          <cell r="AW148">
            <v>0</v>
          </cell>
          <cell r="AX148">
            <v>0</v>
          </cell>
          <cell r="AY148">
            <v>0</v>
          </cell>
          <cell r="AZ148">
            <v>0</v>
          </cell>
          <cell r="BA148">
            <v>0</v>
          </cell>
          <cell r="BB148">
            <v>0</v>
          </cell>
          <cell r="BC148">
            <v>0</v>
          </cell>
          <cell r="BD148">
            <v>0</v>
          </cell>
          <cell r="BE148">
            <v>0</v>
          </cell>
          <cell r="BF148">
            <v>0</v>
          </cell>
          <cell r="BG148">
            <v>0</v>
          </cell>
          <cell r="BH148">
            <v>0</v>
          </cell>
          <cell r="BI148">
            <v>0</v>
          </cell>
          <cell r="BJ148">
            <v>0</v>
          </cell>
          <cell r="BK148">
            <v>0</v>
          </cell>
          <cell r="BL148">
            <v>0</v>
          </cell>
          <cell r="BM148">
            <v>0</v>
          </cell>
          <cell r="BN148">
            <v>0</v>
          </cell>
          <cell r="BO148">
            <v>0</v>
          </cell>
          <cell r="BP148">
            <v>0</v>
          </cell>
          <cell r="BQ148">
            <v>0</v>
          </cell>
          <cell r="BR148">
            <v>0</v>
          </cell>
          <cell r="BS148">
            <v>0</v>
          </cell>
          <cell r="BT148">
            <v>0</v>
          </cell>
          <cell r="BU148">
            <v>0</v>
          </cell>
          <cell r="BV148">
            <v>0</v>
          </cell>
        </row>
        <row r="149">
          <cell r="P149">
            <v>10.62</v>
          </cell>
          <cell r="Q149">
            <v>12.03</v>
          </cell>
          <cell r="R149">
            <v>13.01</v>
          </cell>
          <cell r="W149" t="str">
            <v>During the past 12 months, have you wanted to change the decision of an influential people in the village of {Name of Council 1}?</v>
          </cell>
          <cell r="X149" t="str">
            <v/>
          </cell>
          <cell r="Y149" t="str">
            <v>No</v>
          </cell>
          <cell r="Z149" t="str">
            <v>Yes</v>
          </cell>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P149">
            <v>0</v>
          </cell>
          <cell r="AQ149">
            <v>0</v>
          </cell>
          <cell r="AR149">
            <v>0</v>
          </cell>
          <cell r="AS149">
            <v>0</v>
          </cell>
          <cell r="AT149">
            <v>0</v>
          </cell>
          <cell r="AU149">
            <v>0</v>
          </cell>
          <cell r="AV149">
            <v>0</v>
          </cell>
          <cell r="AW149">
            <v>0</v>
          </cell>
          <cell r="AX149">
            <v>0</v>
          </cell>
          <cell r="AY149">
            <v>0</v>
          </cell>
          <cell r="AZ149">
            <v>0</v>
          </cell>
          <cell r="BA149">
            <v>0</v>
          </cell>
          <cell r="BB149">
            <v>0</v>
          </cell>
          <cell r="BC149">
            <v>0</v>
          </cell>
          <cell r="BD149">
            <v>0</v>
          </cell>
          <cell r="BE149">
            <v>0</v>
          </cell>
          <cell r="BF149">
            <v>0</v>
          </cell>
          <cell r="BG149">
            <v>0</v>
          </cell>
          <cell r="BH149">
            <v>0</v>
          </cell>
          <cell r="BI149">
            <v>0</v>
          </cell>
          <cell r="BJ149">
            <v>0</v>
          </cell>
          <cell r="BK149">
            <v>0</v>
          </cell>
          <cell r="BL149">
            <v>0</v>
          </cell>
          <cell r="BM149">
            <v>0</v>
          </cell>
          <cell r="BN149">
            <v>0</v>
          </cell>
          <cell r="BO149">
            <v>0</v>
          </cell>
          <cell r="BP149">
            <v>0</v>
          </cell>
          <cell r="BQ149">
            <v>0</v>
          </cell>
          <cell r="BR149">
            <v>0</v>
          </cell>
          <cell r="BS149">
            <v>0</v>
          </cell>
          <cell r="BT149">
            <v>0</v>
          </cell>
          <cell r="BU149">
            <v>0</v>
          </cell>
          <cell r="BV149">
            <v>0</v>
          </cell>
        </row>
        <row r="150">
          <cell r="P150">
            <v>10.63</v>
          </cell>
          <cell r="Q150">
            <v>12.04</v>
          </cell>
          <cell r="R150" t="str">
            <v/>
          </cell>
          <cell r="W150" t="str">
            <v>What did you want to change?</v>
          </cell>
          <cell r="X150" t="str">
            <v>[MARK ALL MENTIONED]</v>
          </cell>
          <cell r="Y150" t="str">
            <v>Change in System of Local Security System</v>
          </cell>
          <cell r="Z150" t="str">
            <v>Support District or Provincial Government</v>
          </cell>
          <cell r="AA150" t="str">
            <v>Oppose District or Provincial Government</v>
          </cell>
          <cell r="AB150" t="str">
            <v>Change in System of Land Dispute Resolution</v>
          </cell>
          <cell r="AC150" t="str">
            <v>Change in Outcome of Land Dispute</v>
          </cell>
          <cell r="AD150" t="str">
            <v>Change in System of Water Dispute Resolution</v>
          </cell>
          <cell r="AE150" t="str">
            <v>Change in Outcome of Water Dispute</v>
          </cell>
          <cell r="AF150" t="str">
            <v>Change in System of Dispute Resolution (General)</v>
          </cell>
          <cell r="AG150" t="str">
            <v>Change in Outcome of Other Dispute</v>
          </cell>
          <cell r="AH150" t="str">
            <v>Obtain Development Projects for Village</v>
          </cell>
          <cell r="AI150" t="str">
            <v>Change Development Projects Being Implemented in Village</v>
          </cell>
          <cell r="AJ150" t="str">
            <v>Change in Management of Development Projects</v>
          </cell>
          <cell r="AK150" t="str">
            <v>Change in Selection of Development Projects</v>
          </cell>
          <cell r="AL150" t="str">
            <v>Change in Distribution of Aid Materials</v>
          </cell>
          <cell r="AM150" t="str">
            <v>Change in System of Local Governance</v>
          </cell>
          <cell r="AN150" t="str">
            <v>Change in Selection Process for {Arbab / Malik / Qariyadar}</v>
          </cell>
          <cell r="AO150" t="str">
            <v>Change in Selection Process for {Name of Council 1} Head</v>
          </cell>
          <cell r="AP150" t="str">
            <v>Change in Selection Process for {Name of Council 1} Member</v>
          </cell>
          <cell r="AQ150" t="str">
            <v>Change in Selection Process for {Name of Council 1} Other Position</v>
          </cell>
          <cell r="AR150" t="str">
            <v>Change in {Arbab / Malik / Qariyadar}</v>
          </cell>
          <cell r="AS150" t="str">
            <v>Change in {Name of Council 1} Head</v>
          </cell>
          <cell r="AT150" t="str">
            <v>Change in {Name of Council 1} Deputy Head</v>
          </cell>
          <cell r="AU150" t="str">
            <v>Change in {Name of Council 1} Treasurer</v>
          </cell>
          <cell r="AV150" t="str">
            <v>Change in {Name of Council 1} Secretary</v>
          </cell>
          <cell r="AW150" t="str">
            <v>Change in {Name of Council 1} Member</v>
          </cell>
          <cell r="AX150" t="str">
            <v>Mosque Attendance</v>
          </cell>
          <cell r="AY150" t="str">
            <v>Attendance of Children at Mosques / Madrassa</v>
          </cell>
          <cell r="AZ150" t="str">
            <v>Change in Underage Marriages</v>
          </cell>
          <cell r="BA150" t="str">
            <v>Allow Girls to go to School</v>
          </cell>
          <cell r="BB150" t="str">
            <v>Prevent Girls from Going to School</v>
          </cell>
          <cell r="BC150" t="str">
            <v>Increase in Women's Participation in Local Governance</v>
          </cell>
          <cell r="BD150" t="str">
            <v>Decrease in Women's Participation in Local Governance</v>
          </cell>
          <cell r="BE150" t="str">
            <v>Increase in Women's Participation in Management of Development Projects</v>
          </cell>
          <cell r="BF150" t="str">
            <v>Decrease in Women's Participation in Management of Development Projects</v>
          </cell>
          <cell r="BG150" t="str">
            <v>Other:</v>
          </cell>
          <cell r="BH150" t="str">
            <v>Other:</v>
          </cell>
          <cell r="BI150" t="str">
            <v>Other:</v>
          </cell>
          <cell r="BJ150">
            <v>0</v>
          </cell>
          <cell r="BK150">
            <v>0</v>
          </cell>
          <cell r="BL150">
            <v>0</v>
          </cell>
          <cell r="BM150">
            <v>0</v>
          </cell>
          <cell r="BN150">
            <v>0</v>
          </cell>
          <cell r="BO150">
            <v>0</v>
          </cell>
          <cell r="BP150">
            <v>0</v>
          </cell>
          <cell r="BQ150">
            <v>0</v>
          </cell>
          <cell r="BR150">
            <v>0</v>
          </cell>
          <cell r="BS150">
            <v>0</v>
          </cell>
          <cell r="BT150">
            <v>0</v>
          </cell>
          <cell r="BU150">
            <v>0</v>
          </cell>
          <cell r="BV150">
            <v>0</v>
          </cell>
        </row>
        <row r="151">
          <cell r="P151">
            <v>10.41</v>
          </cell>
          <cell r="Q151">
            <v>12.049999999999999</v>
          </cell>
          <cell r="R151">
            <v>13.01</v>
          </cell>
          <cell r="W151" t="str">
            <v>Did you try to change this decision, either by yourself or as part of a group?</v>
          </cell>
          <cell r="X151" t="str">
            <v/>
          </cell>
          <cell r="Y151" t="str">
            <v>No</v>
          </cell>
          <cell r="Z151" t="str">
            <v>Yes, As Part Of A Group</v>
          </cell>
          <cell r="AA151" t="str">
            <v>Yes, As An Individual</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P151">
            <v>0</v>
          </cell>
          <cell r="AQ151">
            <v>0</v>
          </cell>
          <cell r="AR151">
            <v>0</v>
          </cell>
          <cell r="AS151">
            <v>0</v>
          </cell>
          <cell r="AT151">
            <v>0</v>
          </cell>
          <cell r="AU151">
            <v>0</v>
          </cell>
          <cell r="AV151">
            <v>0</v>
          </cell>
          <cell r="AW151">
            <v>0</v>
          </cell>
          <cell r="AX151">
            <v>0</v>
          </cell>
          <cell r="AY151">
            <v>0</v>
          </cell>
          <cell r="AZ151">
            <v>0</v>
          </cell>
          <cell r="BA151">
            <v>0</v>
          </cell>
          <cell r="BB151">
            <v>0</v>
          </cell>
          <cell r="BC151">
            <v>0</v>
          </cell>
          <cell r="BD151">
            <v>0</v>
          </cell>
          <cell r="BE151">
            <v>0</v>
          </cell>
          <cell r="BF151">
            <v>0</v>
          </cell>
          <cell r="BG151">
            <v>0</v>
          </cell>
          <cell r="BH151">
            <v>0</v>
          </cell>
          <cell r="BI151">
            <v>0</v>
          </cell>
          <cell r="BJ151">
            <v>0</v>
          </cell>
          <cell r="BK151">
            <v>0</v>
          </cell>
          <cell r="BL151">
            <v>0</v>
          </cell>
          <cell r="BM151">
            <v>0</v>
          </cell>
          <cell r="BN151">
            <v>0</v>
          </cell>
          <cell r="BO151">
            <v>0</v>
          </cell>
          <cell r="BP151">
            <v>0</v>
          </cell>
          <cell r="BQ151">
            <v>0</v>
          </cell>
          <cell r="BR151">
            <v>0</v>
          </cell>
          <cell r="BS151">
            <v>0</v>
          </cell>
          <cell r="BT151">
            <v>0</v>
          </cell>
          <cell r="BU151">
            <v>0</v>
          </cell>
          <cell r="BV151">
            <v>0</v>
          </cell>
        </row>
        <row r="152">
          <cell r="P152">
            <v>10.64</v>
          </cell>
          <cell r="Q152">
            <v>12.059999999999999</v>
          </cell>
          <cell r="R152" t="str">
            <v/>
          </cell>
          <cell r="W152" t="str">
            <v>Were you successful? [IF NO] Why not?</v>
          </cell>
          <cell r="X152" t="str">
            <v>[MARK ALL MENTIONED]</v>
          </cell>
          <cell r="Y152" t="str">
            <v>Yes, Was Successful</v>
          </cell>
          <cell r="Z152" t="str">
            <v>Lack of Unity or Trust</v>
          </cell>
          <cell r="AA152" t="str">
            <v>Lack of Power and Influence</v>
          </cell>
          <cell r="AB152" t="str">
            <v>Lack of Financial Resources</v>
          </cell>
          <cell r="AC152" t="str">
            <v xml:space="preserve">Poor Relationship with Powerful, Influential and Political People </v>
          </cell>
          <cell r="AD152" t="str">
            <v>Poor Relationship with Political Parties</v>
          </cell>
          <cell r="AE152" t="str">
            <v>Other:</v>
          </cell>
          <cell r="AF152" t="str">
            <v>Other:</v>
          </cell>
          <cell r="AG152">
            <v>0</v>
          </cell>
          <cell r="AH152">
            <v>0</v>
          </cell>
          <cell r="AI152">
            <v>0</v>
          </cell>
          <cell r="AJ152">
            <v>0</v>
          </cell>
          <cell r="AK152">
            <v>0</v>
          </cell>
          <cell r="AL152">
            <v>0</v>
          </cell>
          <cell r="AM152">
            <v>0</v>
          </cell>
          <cell r="AN152">
            <v>0</v>
          </cell>
          <cell r="AO152">
            <v>0</v>
          </cell>
          <cell r="AP152">
            <v>0</v>
          </cell>
          <cell r="AQ152">
            <v>0</v>
          </cell>
          <cell r="AR152">
            <v>0</v>
          </cell>
          <cell r="AS152">
            <v>0</v>
          </cell>
          <cell r="AT152">
            <v>0</v>
          </cell>
          <cell r="AU152">
            <v>0</v>
          </cell>
          <cell r="AV152">
            <v>0</v>
          </cell>
          <cell r="AW152">
            <v>0</v>
          </cell>
          <cell r="AX152">
            <v>0</v>
          </cell>
          <cell r="AY152">
            <v>0</v>
          </cell>
          <cell r="AZ152">
            <v>0</v>
          </cell>
          <cell r="BA152">
            <v>0</v>
          </cell>
          <cell r="BB152">
            <v>0</v>
          </cell>
          <cell r="BC152">
            <v>0</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U152">
            <v>0</v>
          </cell>
          <cell r="BV152">
            <v>0</v>
          </cell>
        </row>
        <row r="153">
          <cell r="P153">
            <v>7.34</v>
          </cell>
          <cell r="Q153">
            <v>14.01</v>
          </cell>
          <cell r="R153" t="str">
            <v/>
          </cell>
          <cell r="W153" t="str">
            <v>Compared to this time last year, do you think that the economic situation of your household has improved, stayed the same, or deteriorated?</v>
          </cell>
          <cell r="X153" t="str">
            <v/>
          </cell>
          <cell r="Y153" t="str">
            <v>Improved</v>
          </cell>
          <cell r="Z153" t="str">
            <v>Stayed the Same</v>
          </cell>
          <cell r="AA153" t="str">
            <v>Deteriorated</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P153">
            <v>0</v>
          </cell>
          <cell r="AQ153">
            <v>0</v>
          </cell>
          <cell r="AR153">
            <v>0</v>
          </cell>
          <cell r="AS153">
            <v>0</v>
          </cell>
          <cell r="AT153">
            <v>0</v>
          </cell>
          <cell r="AU153">
            <v>0</v>
          </cell>
          <cell r="AV153">
            <v>0</v>
          </cell>
          <cell r="AW153">
            <v>0</v>
          </cell>
          <cell r="AX153">
            <v>0</v>
          </cell>
          <cell r="AY153">
            <v>0</v>
          </cell>
          <cell r="AZ153">
            <v>0</v>
          </cell>
          <cell r="BA153">
            <v>0</v>
          </cell>
          <cell r="BB153">
            <v>0</v>
          </cell>
          <cell r="BC153">
            <v>0</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0</v>
          </cell>
          <cell r="BU153">
            <v>0</v>
          </cell>
          <cell r="BV153">
            <v>0</v>
          </cell>
        </row>
        <row r="154">
          <cell r="P154">
            <v>10.14</v>
          </cell>
          <cell r="Q154">
            <v>14.03</v>
          </cell>
          <cell r="R154" t="str">
            <v/>
          </cell>
          <cell r="W154" t="str">
            <v>In your opinion, will the economic welfare of people in this village improve in the next year?</v>
          </cell>
          <cell r="X154" t="str">
            <v/>
          </cell>
          <cell r="Y154" t="str">
            <v>No, It Will Not Improve</v>
          </cell>
          <cell r="Z154" t="str">
            <v>Yes, It Will Improve</v>
          </cell>
          <cell r="AA154" t="str">
            <v>God Knows</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P154">
            <v>0</v>
          </cell>
          <cell r="AQ154">
            <v>0</v>
          </cell>
          <cell r="AR154">
            <v>0</v>
          </cell>
          <cell r="AS154">
            <v>0</v>
          </cell>
          <cell r="AT154">
            <v>0</v>
          </cell>
          <cell r="AU154">
            <v>0</v>
          </cell>
          <cell r="AV154">
            <v>0</v>
          </cell>
          <cell r="AW154">
            <v>0</v>
          </cell>
          <cell r="AX154">
            <v>0</v>
          </cell>
          <cell r="AY154">
            <v>0</v>
          </cell>
          <cell r="AZ154">
            <v>0</v>
          </cell>
          <cell r="BA154">
            <v>0</v>
          </cell>
          <cell r="BB154">
            <v>0</v>
          </cell>
          <cell r="BC154">
            <v>0</v>
          </cell>
          <cell r="BD154">
            <v>0</v>
          </cell>
          <cell r="BE154">
            <v>0</v>
          </cell>
          <cell r="BF154">
            <v>0</v>
          </cell>
          <cell r="BG154">
            <v>0</v>
          </cell>
          <cell r="BH154">
            <v>0</v>
          </cell>
          <cell r="BI154">
            <v>0</v>
          </cell>
          <cell r="BJ154">
            <v>0</v>
          </cell>
          <cell r="BK154">
            <v>0</v>
          </cell>
          <cell r="BL154">
            <v>0</v>
          </cell>
          <cell r="BM154">
            <v>0</v>
          </cell>
          <cell r="BN154">
            <v>0</v>
          </cell>
          <cell r="BO154">
            <v>0</v>
          </cell>
          <cell r="BP154">
            <v>0</v>
          </cell>
          <cell r="BQ154">
            <v>0</v>
          </cell>
          <cell r="BR154">
            <v>0</v>
          </cell>
          <cell r="BS154">
            <v>0</v>
          </cell>
          <cell r="BT154">
            <v>0</v>
          </cell>
          <cell r="BU154">
            <v>0</v>
          </cell>
          <cell r="BV154">
            <v>0</v>
          </cell>
        </row>
        <row r="155">
          <cell r="P155" t="str">
            <v>N.22</v>
          </cell>
          <cell r="Q155" t="str">
            <v>N/A</v>
          </cell>
          <cell r="R155" t="str">
            <v/>
          </cell>
          <cell r="W155" t="str">
            <v xml:space="preserve">Did you vote in the last parliamentary elections? </v>
          </cell>
          <cell r="X155" t="str">
            <v/>
          </cell>
          <cell r="Y155" t="str">
            <v>No</v>
          </cell>
          <cell r="Z155" t="str">
            <v>Yes</v>
          </cell>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0</v>
          </cell>
          <cell r="AW155">
            <v>0</v>
          </cell>
          <cell r="AX155">
            <v>0</v>
          </cell>
          <cell r="AY155">
            <v>0</v>
          </cell>
          <cell r="AZ155">
            <v>0</v>
          </cell>
          <cell r="BA155">
            <v>0</v>
          </cell>
          <cell r="BB155">
            <v>0</v>
          </cell>
          <cell r="BC155">
            <v>0</v>
          </cell>
          <cell r="BD155">
            <v>0</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v>
          </cell>
          <cell r="BU155">
            <v>0</v>
          </cell>
          <cell r="BV155">
            <v>0</v>
          </cell>
        </row>
        <row r="156">
          <cell r="P156" t="str">
            <v>N.65</v>
          </cell>
          <cell r="Q156" t="str">
            <v>N/A</v>
          </cell>
          <cell r="R156" t="str">
            <v/>
          </cell>
          <cell r="W156" t="str">
            <v>In your opinion, is it correct for women to nominate themselves for Parliamentary and Presidential elections?</v>
          </cell>
          <cell r="X156" t="str">
            <v/>
          </cell>
          <cell r="Y156" t="str">
            <v>No, It Is Not Correct for Women To Nominate Themselves</v>
          </cell>
          <cell r="Z156" t="str">
            <v>Yes, It Is Correct for Women to Nominate Themselves</v>
          </cell>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0</v>
          </cell>
          <cell r="AW156">
            <v>0</v>
          </cell>
          <cell r="AX156">
            <v>0</v>
          </cell>
          <cell r="AY156">
            <v>0</v>
          </cell>
          <cell r="AZ156">
            <v>0</v>
          </cell>
          <cell r="BA156">
            <v>0</v>
          </cell>
          <cell r="BB156">
            <v>0</v>
          </cell>
          <cell r="BC156">
            <v>0</v>
          </cell>
          <cell r="BD156">
            <v>0</v>
          </cell>
          <cell r="BE156">
            <v>0</v>
          </cell>
          <cell r="BF156">
            <v>0</v>
          </cell>
          <cell r="BG156">
            <v>0</v>
          </cell>
          <cell r="BH156">
            <v>0</v>
          </cell>
          <cell r="BI156">
            <v>0</v>
          </cell>
          <cell r="BJ156">
            <v>0</v>
          </cell>
          <cell r="BK156">
            <v>0</v>
          </cell>
          <cell r="BL156">
            <v>0</v>
          </cell>
          <cell r="BM156">
            <v>0</v>
          </cell>
          <cell r="BN156">
            <v>0</v>
          </cell>
          <cell r="BO156">
            <v>0</v>
          </cell>
          <cell r="BP156">
            <v>0</v>
          </cell>
          <cell r="BQ156">
            <v>0</v>
          </cell>
          <cell r="BR156">
            <v>0</v>
          </cell>
          <cell r="BS156">
            <v>0</v>
          </cell>
          <cell r="BT156">
            <v>0</v>
          </cell>
          <cell r="BU156">
            <v>0</v>
          </cell>
          <cell r="BV156">
            <v>0</v>
          </cell>
        </row>
        <row r="157">
          <cell r="P157" t="str">
            <v>N.69</v>
          </cell>
          <cell r="Q157" t="str">
            <v>N/A</v>
          </cell>
          <cell r="R157" t="str">
            <v/>
          </cell>
          <cell r="W157" t="str">
            <v>What about the opinions of men? Do they believe it is OK for women to nominate themselves for parliamentary or presidential elections?</v>
          </cell>
          <cell r="X157" t="str">
            <v/>
          </cell>
          <cell r="Y157" t="str">
            <v>All Men in Village Are Against Women Nominating Themselves</v>
          </cell>
          <cell r="Z157" t="str">
            <v>Most Men in Village Are Against Women Nominating Themselves</v>
          </cell>
          <cell r="AA157" t="str">
            <v>Some Men in Village Are Against Women Nominating Themselves</v>
          </cell>
          <cell r="AB157" t="str">
            <v>No Men in Village Are Against Women Nominating Themselves</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I157">
            <v>0</v>
          </cell>
          <cell r="BJ157">
            <v>0</v>
          </cell>
          <cell r="BK157">
            <v>0</v>
          </cell>
          <cell r="BL157">
            <v>0</v>
          </cell>
          <cell r="BM157">
            <v>0</v>
          </cell>
          <cell r="BN157">
            <v>0</v>
          </cell>
          <cell r="BO157">
            <v>0</v>
          </cell>
          <cell r="BP157">
            <v>0</v>
          </cell>
          <cell r="BQ157">
            <v>0</v>
          </cell>
          <cell r="BR157">
            <v>0</v>
          </cell>
          <cell r="BS157">
            <v>0</v>
          </cell>
          <cell r="BT157">
            <v>0</v>
          </cell>
          <cell r="BU157">
            <v>0</v>
          </cell>
          <cell r="BV157">
            <v>0</v>
          </cell>
        </row>
        <row r="158">
          <cell r="P158">
            <v>77.5</v>
          </cell>
          <cell r="Q158">
            <v>14.04</v>
          </cell>
          <cell r="R158" t="str">
            <v/>
          </cell>
          <cell r="W158" t="str">
            <v>Compared to two years ago, do women in this village feel more safe or less safe in working outside the home, or there is no difference?</v>
          </cell>
          <cell r="X158" t="str">
            <v/>
          </cell>
          <cell r="Y158" t="str">
            <v>More Risk</v>
          </cell>
          <cell r="Z158" t="str">
            <v>No Change in Risk</v>
          </cell>
          <cell r="AA158" t="str">
            <v>Less Risk</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I158">
            <v>0</v>
          </cell>
          <cell r="BJ158">
            <v>0</v>
          </cell>
          <cell r="BK158">
            <v>0</v>
          </cell>
          <cell r="BL158">
            <v>0</v>
          </cell>
          <cell r="BM158">
            <v>0</v>
          </cell>
          <cell r="BN158">
            <v>0</v>
          </cell>
          <cell r="BO158">
            <v>0</v>
          </cell>
          <cell r="BP158">
            <v>0</v>
          </cell>
          <cell r="BQ158">
            <v>0</v>
          </cell>
          <cell r="BR158">
            <v>0</v>
          </cell>
          <cell r="BS158">
            <v>0</v>
          </cell>
          <cell r="BT158">
            <v>0</v>
          </cell>
          <cell r="BU158">
            <v>0</v>
          </cell>
          <cell r="BV158">
            <v>0</v>
          </cell>
        </row>
        <row r="159">
          <cell r="P159">
            <v>77.510000000000005</v>
          </cell>
          <cell r="Q159">
            <v>14.049999999999999</v>
          </cell>
          <cell r="R159" t="str">
            <v/>
          </cell>
          <cell r="W159" t="str">
            <v>Compared to two years ago, do girls feel more safe or less safe when traveling to school, or there is no difference?</v>
          </cell>
          <cell r="X159" t="str">
            <v/>
          </cell>
          <cell r="Y159" t="str">
            <v>Girls of this Village Do Not Go to School</v>
          </cell>
          <cell r="Z159" t="str">
            <v>More Risk</v>
          </cell>
          <cell r="AA159" t="str">
            <v>No Change in Risk</v>
          </cell>
          <cell r="AB159" t="str">
            <v>Less Risk</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I159">
            <v>0</v>
          </cell>
          <cell r="BJ159">
            <v>0</v>
          </cell>
          <cell r="BK159">
            <v>0</v>
          </cell>
          <cell r="BL159">
            <v>0</v>
          </cell>
          <cell r="BM159">
            <v>0</v>
          </cell>
          <cell r="BN159">
            <v>0</v>
          </cell>
          <cell r="BO159">
            <v>0</v>
          </cell>
          <cell r="BP159">
            <v>0</v>
          </cell>
          <cell r="BQ159">
            <v>0</v>
          </cell>
          <cell r="BR159">
            <v>0</v>
          </cell>
          <cell r="BS159">
            <v>0</v>
          </cell>
          <cell r="BT159">
            <v>0</v>
          </cell>
          <cell r="BU159">
            <v>0</v>
          </cell>
          <cell r="BV159">
            <v>0</v>
          </cell>
        </row>
        <row r="160">
          <cell r="P160">
            <v>6.15</v>
          </cell>
          <cell r="Q160">
            <v>14.059999999999999</v>
          </cell>
          <cell r="R160" t="str">
            <v/>
          </cell>
          <cell r="W160" t="str">
            <v>In your opinion, in whose benefit do the decision-makers in the village act: their own, people with power, or for all the people in the village?</v>
          </cell>
          <cell r="X160" t="str">
            <v/>
          </cell>
          <cell r="Y160" t="str">
            <v>Based on Interests of Themselves</v>
          </cell>
          <cell r="Z160" t="str">
            <v>Based on Interests of a Few Powerful People in Village</v>
          </cell>
          <cell r="AA160" t="str">
            <v>Based on Interests of All People in Village</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I160">
            <v>0</v>
          </cell>
          <cell r="BJ160">
            <v>0</v>
          </cell>
          <cell r="BK160">
            <v>0</v>
          </cell>
          <cell r="BL160">
            <v>0</v>
          </cell>
          <cell r="BM160">
            <v>0</v>
          </cell>
          <cell r="BN160">
            <v>0</v>
          </cell>
          <cell r="BO160">
            <v>0</v>
          </cell>
          <cell r="BP160">
            <v>0</v>
          </cell>
          <cell r="BQ160">
            <v>0</v>
          </cell>
          <cell r="BR160">
            <v>0</v>
          </cell>
          <cell r="BS160">
            <v>0</v>
          </cell>
          <cell r="BT160">
            <v>0</v>
          </cell>
          <cell r="BU160">
            <v>0</v>
          </cell>
          <cell r="BV160">
            <v>0</v>
          </cell>
        </row>
        <row r="161">
          <cell r="P161">
            <v>77.06</v>
          </cell>
          <cell r="Q161">
            <v>14.089999999999998</v>
          </cell>
          <cell r="R161" t="str">
            <v/>
          </cell>
          <cell r="W161" t="str">
            <v>Please tell us how happy you are with your life? Very happy, happy, neither happy nor discontent, discontent, very displeased</v>
          </cell>
          <cell r="X161" t="str">
            <v/>
          </cell>
          <cell r="Y161" t="str">
            <v>Very Happy</v>
          </cell>
          <cell r="Z161" t="str">
            <v>Happy</v>
          </cell>
          <cell r="AA161" t="str">
            <v>Neither Happy nor Sad</v>
          </cell>
          <cell r="AB161" t="str">
            <v>Sad</v>
          </cell>
          <cell r="AC161" t="str">
            <v>Very Sad</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0</v>
          </cell>
          <cell r="AY161">
            <v>0</v>
          </cell>
          <cell r="AZ161">
            <v>0</v>
          </cell>
          <cell r="BA161">
            <v>0</v>
          </cell>
          <cell r="BB161">
            <v>0</v>
          </cell>
          <cell r="BC161">
            <v>0</v>
          </cell>
          <cell r="BD161">
            <v>0</v>
          </cell>
          <cell r="BE161">
            <v>0</v>
          </cell>
          <cell r="BF161">
            <v>0</v>
          </cell>
          <cell r="BG161">
            <v>0</v>
          </cell>
          <cell r="BH161">
            <v>0</v>
          </cell>
          <cell r="BI161">
            <v>0</v>
          </cell>
          <cell r="BJ161">
            <v>0</v>
          </cell>
          <cell r="BK161">
            <v>0</v>
          </cell>
          <cell r="BL161">
            <v>0</v>
          </cell>
          <cell r="BM161">
            <v>0</v>
          </cell>
          <cell r="BN161">
            <v>0</v>
          </cell>
          <cell r="BO161">
            <v>0</v>
          </cell>
          <cell r="BP161">
            <v>0</v>
          </cell>
          <cell r="BQ161">
            <v>0</v>
          </cell>
          <cell r="BR161">
            <v>0</v>
          </cell>
          <cell r="BS161">
            <v>0</v>
          </cell>
          <cell r="BT161">
            <v>0</v>
          </cell>
          <cell r="BU161">
            <v>0</v>
          </cell>
          <cell r="BV161">
            <v>0</v>
          </cell>
        </row>
        <row r="162">
          <cell r="P162">
            <v>77.05</v>
          </cell>
          <cell r="Q162">
            <v>14.099999999999998</v>
          </cell>
          <cell r="R162" t="str">
            <v/>
          </cell>
          <cell r="W162" t="str">
            <v>What are the names of the members of parliament for your province?</v>
          </cell>
          <cell r="X162" t="str">
            <v>[USE WOLESI JIRGA CARD]</v>
          </cell>
          <cell r="Y162" t="str">
            <v>Number of MPs Named Correctly by Respondent: |___|___|</v>
          </cell>
          <cell r="Z162" t="str">
            <v>Number of MPs From Province [COUNT NUMBER ON WOLESI JIRGA CARD]: |___|___|</v>
          </cell>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0</v>
          </cell>
          <cell r="AY162">
            <v>0</v>
          </cell>
          <cell r="AZ162">
            <v>0</v>
          </cell>
          <cell r="BA162">
            <v>0</v>
          </cell>
          <cell r="BB162">
            <v>0</v>
          </cell>
          <cell r="BC162">
            <v>0</v>
          </cell>
          <cell r="BD162">
            <v>0</v>
          </cell>
          <cell r="BE162">
            <v>0</v>
          </cell>
          <cell r="BF162">
            <v>0</v>
          </cell>
          <cell r="BG162">
            <v>0</v>
          </cell>
          <cell r="BH162">
            <v>0</v>
          </cell>
          <cell r="BI162">
            <v>0</v>
          </cell>
          <cell r="BJ162">
            <v>0</v>
          </cell>
          <cell r="BK162">
            <v>0</v>
          </cell>
          <cell r="BL162">
            <v>0</v>
          </cell>
          <cell r="BM162">
            <v>0</v>
          </cell>
          <cell r="BN162">
            <v>0</v>
          </cell>
          <cell r="BO162">
            <v>0</v>
          </cell>
          <cell r="BP162">
            <v>0</v>
          </cell>
          <cell r="BQ162">
            <v>0</v>
          </cell>
          <cell r="BR162">
            <v>0</v>
          </cell>
          <cell r="BS162">
            <v>0</v>
          </cell>
          <cell r="BT162">
            <v>0</v>
          </cell>
          <cell r="BU162">
            <v>0</v>
          </cell>
          <cell r="BV162">
            <v>0</v>
          </cell>
        </row>
        <row r="163">
          <cell r="P163">
            <v>77.010000000000005</v>
          </cell>
          <cell r="Q163">
            <v>14.109999999999998</v>
          </cell>
          <cell r="R163" t="str">
            <v/>
          </cell>
          <cell r="W163" t="str">
            <v>Can you read this message for me?</v>
          </cell>
          <cell r="X163" t="str">
            <v>[SHOW LITERACY CARD]</v>
          </cell>
          <cell r="Y163" t="str">
            <v>Made No Effort Because He/She Could Not Read</v>
          </cell>
          <cell r="Z163" t="str">
            <v>Tried to Read, but Could Not</v>
          </cell>
          <cell r="AA163" t="str">
            <v>Tried to Read, but Could Not Do So Correctly</v>
          </cell>
          <cell r="AB163" t="str">
            <v>Read the Card Correctly</v>
          </cell>
          <cell r="AC163">
            <v>0</v>
          </cell>
          <cell r="AD163">
            <v>0</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0</v>
          </cell>
          <cell r="AY163">
            <v>0</v>
          </cell>
          <cell r="AZ163">
            <v>0</v>
          </cell>
          <cell r="BA163">
            <v>0</v>
          </cell>
          <cell r="BB163">
            <v>0</v>
          </cell>
          <cell r="BC163">
            <v>0</v>
          </cell>
          <cell r="BD163">
            <v>0</v>
          </cell>
          <cell r="BE163">
            <v>0</v>
          </cell>
          <cell r="BF163">
            <v>0</v>
          </cell>
          <cell r="BG163">
            <v>0</v>
          </cell>
          <cell r="BH163">
            <v>0</v>
          </cell>
          <cell r="BI163">
            <v>0</v>
          </cell>
          <cell r="BJ163">
            <v>0</v>
          </cell>
          <cell r="BK163">
            <v>0</v>
          </cell>
          <cell r="BL163">
            <v>0</v>
          </cell>
          <cell r="BM163">
            <v>0</v>
          </cell>
          <cell r="BN163">
            <v>0</v>
          </cell>
          <cell r="BO163">
            <v>0</v>
          </cell>
          <cell r="BP163">
            <v>0</v>
          </cell>
          <cell r="BQ163">
            <v>0</v>
          </cell>
          <cell r="BR163">
            <v>0</v>
          </cell>
          <cell r="BS163">
            <v>0</v>
          </cell>
          <cell r="BT163">
            <v>0</v>
          </cell>
          <cell r="BU163">
            <v>0</v>
          </cell>
          <cell r="BV163">
            <v>0</v>
          </cell>
        </row>
        <row r="164">
          <cell r="P164">
            <v>77.02</v>
          </cell>
          <cell r="Q164">
            <v>14.119999999999997</v>
          </cell>
          <cell r="R164" t="str">
            <v/>
          </cell>
          <cell r="W164" t="str">
            <v>Now, I want you to calculate this for me: What is 7 times 8?</v>
          </cell>
          <cell r="X164" t="str">
            <v/>
          </cell>
          <cell r="Y164" t="str">
            <v>Made No Effort Because He/She Could Not Do the Calculation</v>
          </cell>
          <cell r="Z164" t="str">
            <v>Tried, but Did Not Complete the Calculation Correctly</v>
          </cell>
          <cell r="AA164" t="str">
            <v>Completed the Calculation Correctly</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0</v>
          </cell>
          <cell r="AY164">
            <v>0</v>
          </cell>
          <cell r="AZ164">
            <v>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v>
          </cell>
          <cell r="BO164">
            <v>0</v>
          </cell>
          <cell r="BP164">
            <v>0</v>
          </cell>
          <cell r="BQ164">
            <v>0</v>
          </cell>
          <cell r="BR164">
            <v>0</v>
          </cell>
          <cell r="BS164">
            <v>0</v>
          </cell>
          <cell r="BT164">
            <v>0</v>
          </cell>
          <cell r="BU164">
            <v>0</v>
          </cell>
          <cell r="BV164">
            <v>0</v>
          </cell>
        </row>
        <row r="165">
          <cell r="P165" t="str">
            <v>N.105</v>
          </cell>
          <cell r="Q165" t="str">
            <v>-</v>
          </cell>
          <cell r="R165">
            <v>15.01</v>
          </cell>
          <cell r="W165" t="str">
            <v>Is there a married women under 50 years of age in the household who is present here now? [IF YES] May I ask her few questions?</v>
          </cell>
          <cell r="X165" t="str">
            <v>Direction</v>
          </cell>
          <cell r="Y165" t="str">
            <v>No Married Women under 50 Years of Age is in the Household</v>
          </cell>
          <cell r="Z165" t="str">
            <v>No</v>
          </cell>
          <cell r="AA165" t="str">
            <v>Yes</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cell r="AV165">
            <v>0</v>
          </cell>
          <cell r="AW165">
            <v>0</v>
          </cell>
          <cell r="AX165">
            <v>0</v>
          </cell>
          <cell r="AY165">
            <v>0</v>
          </cell>
          <cell r="AZ165">
            <v>0</v>
          </cell>
          <cell r="BA165">
            <v>0</v>
          </cell>
          <cell r="BB165">
            <v>0</v>
          </cell>
          <cell r="BC165">
            <v>0</v>
          </cell>
          <cell r="BD165">
            <v>0</v>
          </cell>
          <cell r="BE165">
            <v>0</v>
          </cell>
          <cell r="BF165">
            <v>0</v>
          </cell>
          <cell r="BG165">
            <v>0</v>
          </cell>
          <cell r="BH165">
            <v>0</v>
          </cell>
          <cell r="BI165">
            <v>0</v>
          </cell>
          <cell r="BJ165">
            <v>0</v>
          </cell>
          <cell r="BK165">
            <v>0</v>
          </cell>
          <cell r="BL165">
            <v>0</v>
          </cell>
          <cell r="BM165">
            <v>0</v>
          </cell>
          <cell r="BN165">
            <v>0</v>
          </cell>
          <cell r="BO165">
            <v>0</v>
          </cell>
          <cell r="BP165">
            <v>0</v>
          </cell>
          <cell r="BQ165">
            <v>0</v>
          </cell>
          <cell r="BR165">
            <v>0</v>
          </cell>
          <cell r="BS165">
            <v>0</v>
          </cell>
          <cell r="BT165">
            <v>0</v>
          </cell>
          <cell r="BU165">
            <v>0</v>
          </cell>
          <cell r="BV165">
            <v>0</v>
          </cell>
        </row>
        <row r="166">
          <cell r="P166" t="str">
            <v>N.106</v>
          </cell>
          <cell r="Q166" t="str">
            <v>-</v>
          </cell>
          <cell r="R166">
            <v>15.01</v>
          </cell>
          <cell r="W166" t="str">
            <v>May I ask you few questions? If you do not like to answer any of the questions, you can refrain from answering that question. You can also stop the interview at any time if you are not comfortable.</v>
          </cell>
          <cell r="X166" t="str">
            <v/>
          </cell>
          <cell r="Y166" t="str">
            <v>No</v>
          </cell>
          <cell r="Z166" t="str">
            <v>Yes</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cell r="AS166">
            <v>0</v>
          </cell>
          <cell r="AT166">
            <v>0</v>
          </cell>
          <cell r="AU166">
            <v>0</v>
          </cell>
          <cell r="AV166">
            <v>0</v>
          </cell>
          <cell r="AW166">
            <v>0</v>
          </cell>
          <cell r="AX166">
            <v>0</v>
          </cell>
          <cell r="AY166">
            <v>0</v>
          </cell>
          <cell r="AZ166">
            <v>0</v>
          </cell>
          <cell r="BA166">
            <v>0</v>
          </cell>
          <cell r="BB166">
            <v>0</v>
          </cell>
          <cell r="BC166">
            <v>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cell r="BQ166">
            <v>0</v>
          </cell>
          <cell r="BR166">
            <v>0</v>
          </cell>
          <cell r="BS166">
            <v>0</v>
          </cell>
          <cell r="BT166">
            <v>0</v>
          </cell>
          <cell r="BU166">
            <v>0</v>
          </cell>
          <cell r="BV166">
            <v>0</v>
          </cell>
        </row>
        <row r="167">
          <cell r="P167">
            <v>15.01</v>
          </cell>
          <cell r="Q167">
            <v>13.01</v>
          </cell>
          <cell r="R167">
            <v>14.089999999999998</v>
          </cell>
          <cell r="W167" t="str">
            <v>During the past two years, have you given birth? (even if only alive for a short time)</v>
          </cell>
          <cell r="X167" t="str">
            <v/>
          </cell>
          <cell r="Y167" t="str">
            <v>Not Married or Widow</v>
          </cell>
          <cell r="Z167" t="str">
            <v>No</v>
          </cell>
          <cell r="AA167" t="str">
            <v>Yes</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row>
        <row r="168">
          <cell r="P168">
            <v>15.02</v>
          </cell>
          <cell r="Q168">
            <v>13.02</v>
          </cell>
          <cell r="R168" t="str">
            <v/>
          </cell>
          <cell r="W168" t="str">
            <v>Can you please give me the month and year for your three most recent deliveries? Please answer even if the child has died.</v>
          </cell>
          <cell r="X168" t="str">
            <v>[ASK TO SEE THE IMMUNIZATION CARD TO CHECK BIRTHDATE]</v>
          </cell>
          <cell r="Y168" t="str">
            <v>Month</v>
          </cell>
          <cell r="Z168" t="str">
            <v>|___|___|</v>
          </cell>
          <cell r="AA168" t="str">
            <v>Year</v>
          </cell>
          <cell r="AB168" t="str">
            <v>13|___|___|</v>
          </cell>
          <cell r="AC168" t="str">
            <v>Month</v>
          </cell>
          <cell r="AD168" t="str">
            <v>|___|___|</v>
          </cell>
          <cell r="AE168" t="str">
            <v>Year</v>
          </cell>
          <cell r="AF168" t="str">
            <v>13|___|___|</v>
          </cell>
          <cell r="AG168" t="str">
            <v>Month</v>
          </cell>
          <cell r="AH168" t="str">
            <v>|___|___|</v>
          </cell>
          <cell r="AI168" t="str">
            <v>Year</v>
          </cell>
          <cell r="AJ168" t="str">
            <v>13|___|___|</v>
          </cell>
          <cell r="AK168">
            <v>0</v>
          </cell>
          <cell r="AL168">
            <v>0</v>
          </cell>
          <cell r="AM168">
            <v>0</v>
          </cell>
          <cell r="AN168">
            <v>0</v>
          </cell>
          <cell r="AO168">
            <v>0</v>
          </cell>
          <cell r="AP168">
            <v>0</v>
          </cell>
          <cell r="AQ168">
            <v>0</v>
          </cell>
          <cell r="AR168">
            <v>0</v>
          </cell>
          <cell r="AS168">
            <v>0</v>
          </cell>
          <cell r="AT168">
            <v>0</v>
          </cell>
          <cell r="AU168">
            <v>0</v>
          </cell>
          <cell r="AV168">
            <v>0</v>
          </cell>
          <cell r="AW168">
            <v>0</v>
          </cell>
          <cell r="AX168">
            <v>0</v>
          </cell>
          <cell r="AY168">
            <v>0</v>
          </cell>
          <cell r="AZ168">
            <v>0</v>
          </cell>
          <cell r="BA168">
            <v>0</v>
          </cell>
          <cell r="BB168">
            <v>0</v>
          </cell>
          <cell r="BC168">
            <v>0</v>
          </cell>
          <cell r="BD168">
            <v>0</v>
          </cell>
          <cell r="BE168">
            <v>0</v>
          </cell>
          <cell r="BF168">
            <v>0</v>
          </cell>
          <cell r="BG168">
            <v>0</v>
          </cell>
          <cell r="BH168">
            <v>0</v>
          </cell>
          <cell r="BI168">
            <v>0</v>
          </cell>
          <cell r="BJ168">
            <v>0</v>
          </cell>
          <cell r="BK168">
            <v>0</v>
          </cell>
          <cell r="BL168">
            <v>0</v>
          </cell>
          <cell r="BM168">
            <v>0</v>
          </cell>
          <cell r="BN168">
            <v>0</v>
          </cell>
          <cell r="BO168">
            <v>0</v>
          </cell>
          <cell r="BP168">
            <v>0</v>
          </cell>
          <cell r="BQ168">
            <v>0</v>
          </cell>
          <cell r="BR168">
            <v>0</v>
          </cell>
          <cell r="BS168">
            <v>0</v>
          </cell>
          <cell r="BT168">
            <v>0</v>
          </cell>
          <cell r="BU168">
            <v>0</v>
          </cell>
          <cell r="BV168">
            <v>0</v>
          </cell>
        </row>
        <row r="169">
          <cell r="P169">
            <v>15.03</v>
          </cell>
          <cell r="Q169">
            <v>13.03</v>
          </cell>
          <cell r="R169" t="str">
            <v/>
          </cell>
          <cell r="W169" t="str">
            <v>Are all of these children still alive? [IF NO] How many months did the child live before it died?</v>
          </cell>
          <cell r="X169" t="str">
            <v/>
          </cell>
          <cell r="Y169" t="str">
            <v>Months</v>
          </cell>
          <cell r="Z169" t="str">
            <v>Months</v>
          </cell>
          <cell r="AA169" t="str">
            <v>Months</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P169">
            <v>0</v>
          </cell>
          <cell r="AQ169">
            <v>0</v>
          </cell>
          <cell r="AR169">
            <v>0</v>
          </cell>
          <cell r="AS169">
            <v>0</v>
          </cell>
          <cell r="AT169">
            <v>0</v>
          </cell>
          <cell r="AU169">
            <v>0</v>
          </cell>
          <cell r="AV169">
            <v>0</v>
          </cell>
          <cell r="AW169">
            <v>0</v>
          </cell>
          <cell r="AX169">
            <v>0</v>
          </cell>
          <cell r="AY169">
            <v>0</v>
          </cell>
          <cell r="AZ169">
            <v>0</v>
          </cell>
          <cell r="BA169">
            <v>0</v>
          </cell>
          <cell r="BB169">
            <v>0</v>
          </cell>
          <cell r="BC169">
            <v>0</v>
          </cell>
          <cell r="BD169">
            <v>0</v>
          </cell>
          <cell r="BE169">
            <v>0</v>
          </cell>
          <cell r="BF169">
            <v>0</v>
          </cell>
          <cell r="BG169">
            <v>0</v>
          </cell>
          <cell r="BH169">
            <v>0</v>
          </cell>
          <cell r="BI169">
            <v>0</v>
          </cell>
          <cell r="BJ169">
            <v>0</v>
          </cell>
          <cell r="BK169">
            <v>0</v>
          </cell>
          <cell r="BL169">
            <v>0</v>
          </cell>
          <cell r="BM169">
            <v>0</v>
          </cell>
          <cell r="BN169">
            <v>0</v>
          </cell>
          <cell r="BO169">
            <v>0</v>
          </cell>
          <cell r="BP169">
            <v>0</v>
          </cell>
          <cell r="BQ169">
            <v>0</v>
          </cell>
          <cell r="BR169">
            <v>0</v>
          </cell>
          <cell r="BS169">
            <v>0</v>
          </cell>
          <cell r="BT169">
            <v>0</v>
          </cell>
          <cell r="BU169">
            <v>0</v>
          </cell>
          <cell r="BV169">
            <v>0</v>
          </cell>
        </row>
        <row r="170">
          <cell r="P170">
            <v>15.04</v>
          </cell>
          <cell r="Q170">
            <v>13.04</v>
          </cell>
          <cell r="R170">
            <v>14.059999999999999</v>
          </cell>
          <cell r="W170" t="str">
            <v>Did you see anyone for prenatal care during this (most recent) pregnancy? [IF YES] Who did you see?</v>
          </cell>
          <cell r="X170" t="str">
            <v>[MARK ALL MENTIONED]</v>
          </cell>
          <cell r="Y170" t="str">
            <v>Doctor</v>
          </cell>
          <cell r="Z170" t="str">
            <v>Unofficial Midwife</v>
          </cell>
          <cell r="AA170" t="str">
            <v>Official Midwife</v>
          </cell>
          <cell r="AB170" t="str">
            <v>Nurse</v>
          </cell>
          <cell r="AC170" t="str">
            <v>Community Health Worker</v>
          </cell>
          <cell r="AD170" t="str">
            <v>TBA</v>
          </cell>
          <cell r="AE170" t="str">
            <v>Other:</v>
          </cell>
          <cell r="AF170" t="str">
            <v>No - Did Not See Anyone</v>
          </cell>
          <cell r="AG170">
            <v>0</v>
          </cell>
          <cell r="AH170">
            <v>0</v>
          </cell>
          <cell r="AI170">
            <v>0</v>
          </cell>
          <cell r="AJ170">
            <v>0</v>
          </cell>
          <cell r="AK170">
            <v>0</v>
          </cell>
          <cell r="AL170">
            <v>0</v>
          </cell>
          <cell r="AM170">
            <v>0</v>
          </cell>
          <cell r="AN170">
            <v>0</v>
          </cell>
          <cell r="AO170">
            <v>0</v>
          </cell>
          <cell r="AP170">
            <v>0</v>
          </cell>
          <cell r="AQ170">
            <v>0</v>
          </cell>
          <cell r="AR170">
            <v>0</v>
          </cell>
          <cell r="AS170">
            <v>0</v>
          </cell>
          <cell r="AT170">
            <v>0</v>
          </cell>
          <cell r="AU170">
            <v>0</v>
          </cell>
          <cell r="AV170">
            <v>0</v>
          </cell>
          <cell r="AW170">
            <v>0</v>
          </cell>
          <cell r="AX170">
            <v>0</v>
          </cell>
          <cell r="AY170">
            <v>0</v>
          </cell>
          <cell r="AZ170">
            <v>0</v>
          </cell>
          <cell r="BA170">
            <v>0</v>
          </cell>
          <cell r="BB170">
            <v>0</v>
          </cell>
          <cell r="BC170">
            <v>0</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0</v>
          </cell>
          <cell r="BU170">
            <v>0</v>
          </cell>
          <cell r="BV170">
            <v>0</v>
          </cell>
        </row>
        <row r="171">
          <cell r="P171">
            <v>15.05</v>
          </cell>
          <cell r="Q171">
            <v>13.049999999999999</v>
          </cell>
          <cell r="R171" t="str">
            <v/>
          </cell>
          <cell r="W171" t="str">
            <v>How many times did you receive prenatal care during the most recent pregnancy?</v>
          </cell>
          <cell r="X171" t="str">
            <v/>
          </cell>
          <cell r="Y171" t="str">
            <v>|___|___|</v>
          </cell>
          <cell r="Z171" t="str">
            <v>Times</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cell r="AS171">
            <v>0</v>
          </cell>
          <cell r="AT171">
            <v>0</v>
          </cell>
          <cell r="AU171">
            <v>0</v>
          </cell>
          <cell r="AV171">
            <v>0</v>
          </cell>
          <cell r="AW171">
            <v>0</v>
          </cell>
          <cell r="AX171">
            <v>0</v>
          </cell>
          <cell r="AY171">
            <v>0</v>
          </cell>
          <cell r="AZ171">
            <v>0</v>
          </cell>
          <cell r="BA171">
            <v>0</v>
          </cell>
          <cell r="BB171">
            <v>0</v>
          </cell>
          <cell r="BC171">
            <v>0</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U171">
            <v>0</v>
          </cell>
          <cell r="BV171">
            <v>0</v>
          </cell>
        </row>
        <row r="172">
          <cell r="P172">
            <v>15.06</v>
          </cell>
          <cell r="Q172">
            <v>13.059999999999999</v>
          </cell>
          <cell r="R172" t="str">
            <v/>
          </cell>
          <cell r="W172" t="str">
            <v>Who was the primary person to assist with the most recent delivery?</v>
          </cell>
          <cell r="X172" t="str">
            <v/>
          </cell>
          <cell r="Y172" t="str">
            <v>Doctor</v>
          </cell>
          <cell r="Z172" t="str">
            <v>Unofficial Midwife</v>
          </cell>
          <cell r="AA172" t="str">
            <v>Official Midwife</v>
          </cell>
          <cell r="AB172" t="str">
            <v>Nurse</v>
          </cell>
          <cell r="AC172" t="str">
            <v>Community Health Worker</v>
          </cell>
          <cell r="AD172" t="str">
            <v>TBA</v>
          </cell>
          <cell r="AE172" t="str">
            <v>Neighbor / Friend</v>
          </cell>
          <cell r="AF172" t="str">
            <v>Other:</v>
          </cell>
          <cell r="AG172">
            <v>0</v>
          </cell>
          <cell r="AH172">
            <v>0</v>
          </cell>
          <cell r="AI172">
            <v>0</v>
          </cell>
          <cell r="AJ172">
            <v>0</v>
          </cell>
          <cell r="AK172">
            <v>0</v>
          </cell>
          <cell r="AL172">
            <v>0</v>
          </cell>
          <cell r="AM172">
            <v>0</v>
          </cell>
          <cell r="AN172">
            <v>0</v>
          </cell>
          <cell r="AO172">
            <v>0</v>
          </cell>
          <cell r="AP172">
            <v>0</v>
          </cell>
          <cell r="AQ172">
            <v>0</v>
          </cell>
          <cell r="AR172">
            <v>0</v>
          </cell>
          <cell r="AS172">
            <v>0</v>
          </cell>
          <cell r="AT172">
            <v>0</v>
          </cell>
          <cell r="AU172">
            <v>0</v>
          </cell>
          <cell r="AV172">
            <v>0</v>
          </cell>
          <cell r="AW172">
            <v>0</v>
          </cell>
          <cell r="AX172">
            <v>0</v>
          </cell>
          <cell r="AY172">
            <v>0</v>
          </cell>
          <cell r="AZ172">
            <v>0</v>
          </cell>
          <cell r="BA172">
            <v>0</v>
          </cell>
          <cell r="BB172">
            <v>0</v>
          </cell>
          <cell r="BC172">
            <v>0</v>
          </cell>
          <cell r="BD172">
            <v>0</v>
          </cell>
          <cell r="BE172">
            <v>0</v>
          </cell>
          <cell r="BF172">
            <v>0</v>
          </cell>
          <cell r="BG172">
            <v>0</v>
          </cell>
          <cell r="BH172">
            <v>0</v>
          </cell>
          <cell r="BI172">
            <v>0</v>
          </cell>
          <cell r="BJ172">
            <v>0</v>
          </cell>
          <cell r="BK172">
            <v>0</v>
          </cell>
          <cell r="BL172">
            <v>0</v>
          </cell>
          <cell r="BM172">
            <v>0</v>
          </cell>
          <cell r="BN172">
            <v>0</v>
          </cell>
          <cell r="BO172">
            <v>0</v>
          </cell>
          <cell r="BP172">
            <v>0</v>
          </cell>
          <cell r="BQ172">
            <v>0</v>
          </cell>
          <cell r="BR172">
            <v>0</v>
          </cell>
          <cell r="BS172">
            <v>0</v>
          </cell>
          <cell r="BT172">
            <v>0</v>
          </cell>
          <cell r="BU172">
            <v>0</v>
          </cell>
          <cell r="BV172">
            <v>0</v>
          </cell>
        </row>
        <row r="173">
          <cell r="P173">
            <v>15.07</v>
          </cell>
          <cell r="Q173">
            <v>13.069999999999999</v>
          </cell>
          <cell r="R173" t="str">
            <v/>
          </cell>
          <cell r="W173" t="str">
            <v xml:space="preserve">Where did the delivery of this baby take place? </v>
          </cell>
          <cell r="X173" t="str">
            <v/>
          </cell>
          <cell r="Y173" t="str">
            <v>Hospital</v>
          </cell>
          <cell r="Z173" t="str">
            <v>Government Clinic</v>
          </cell>
          <cell r="AA173" t="str">
            <v>Non-Government Clinic</v>
          </cell>
          <cell r="AB173" t="str">
            <v>At Home, Neighbor or Relative's Home</v>
          </cell>
          <cell r="AC173" t="str">
            <v>Other:</v>
          </cell>
          <cell r="AD173">
            <v>0</v>
          </cell>
          <cell r="AE173">
            <v>0</v>
          </cell>
          <cell r="AF173">
            <v>0</v>
          </cell>
          <cell r="AG173">
            <v>0</v>
          </cell>
          <cell r="AH173">
            <v>0</v>
          </cell>
          <cell r="AI173">
            <v>0</v>
          </cell>
          <cell r="AJ173">
            <v>0</v>
          </cell>
          <cell r="AK173">
            <v>0</v>
          </cell>
          <cell r="AL173">
            <v>0</v>
          </cell>
          <cell r="AM173">
            <v>0</v>
          </cell>
          <cell r="AN173">
            <v>0</v>
          </cell>
          <cell r="AO173">
            <v>0</v>
          </cell>
          <cell r="AP173">
            <v>0</v>
          </cell>
          <cell r="AQ173">
            <v>0</v>
          </cell>
          <cell r="AR173">
            <v>0</v>
          </cell>
          <cell r="AS173">
            <v>0</v>
          </cell>
          <cell r="AT173">
            <v>0</v>
          </cell>
          <cell r="AU173">
            <v>0</v>
          </cell>
          <cell r="AV173">
            <v>0</v>
          </cell>
          <cell r="AW173">
            <v>0</v>
          </cell>
          <cell r="AX173">
            <v>0</v>
          </cell>
          <cell r="AY173">
            <v>0</v>
          </cell>
          <cell r="AZ173">
            <v>0</v>
          </cell>
          <cell r="BA173">
            <v>0</v>
          </cell>
          <cell r="BB173">
            <v>0</v>
          </cell>
          <cell r="BC173">
            <v>0</v>
          </cell>
          <cell r="BD173">
            <v>0</v>
          </cell>
          <cell r="BE173">
            <v>0</v>
          </cell>
          <cell r="BF173">
            <v>0</v>
          </cell>
          <cell r="BG173">
            <v>0</v>
          </cell>
          <cell r="BH173">
            <v>0</v>
          </cell>
          <cell r="BI173">
            <v>0</v>
          </cell>
          <cell r="BJ173">
            <v>0</v>
          </cell>
          <cell r="BK173">
            <v>0</v>
          </cell>
          <cell r="BL173">
            <v>0</v>
          </cell>
          <cell r="BM173">
            <v>0</v>
          </cell>
          <cell r="BN173">
            <v>0</v>
          </cell>
          <cell r="BO173">
            <v>0</v>
          </cell>
          <cell r="BP173">
            <v>0</v>
          </cell>
          <cell r="BQ173">
            <v>0</v>
          </cell>
          <cell r="BR173">
            <v>0</v>
          </cell>
          <cell r="BS173">
            <v>0</v>
          </cell>
          <cell r="BT173">
            <v>0</v>
          </cell>
          <cell r="BU173">
            <v>0</v>
          </cell>
          <cell r="BV173">
            <v>0</v>
          </cell>
        </row>
        <row r="174">
          <cell r="P174">
            <v>15.08</v>
          </cell>
          <cell r="Q174">
            <v>13.079999999999998</v>
          </cell>
          <cell r="R174" t="str">
            <v/>
          </cell>
          <cell r="W174" t="str">
            <v xml:space="preserve">During this most recent pregnancy, did you receive an injection in the arm to prevent the baby from getting tetanus? </v>
          </cell>
          <cell r="X174" t="str">
            <v/>
          </cell>
          <cell r="Y174" t="str">
            <v>No</v>
          </cell>
          <cell r="Z174" t="str">
            <v>Yes</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v>
          </cell>
          <cell r="BU174">
            <v>0</v>
          </cell>
          <cell r="BV174">
            <v>0</v>
          </cell>
        </row>
        <row r="175">
          <cell r="P175">
            <v>15.11</v>
          </cell>
          <cell r="Q175">
            <v>13.099999999999998</v>
          </cell>
          <cell r="R175" t="str">
            <v/>
          </cell>
          <cell r="W175" t="str">
            <v>Do you want to have any more children? [IF YES] How many boys? How many girls?</v>
          </cell>
          <cell r="X175" t="str">
            <v/>
          </cell>
          <cell r="Y175" t="str">
            <v>No, I Don't Want to Have Any More Children</v>
          </cell>
          <cell r="Z175" t="str">
            <v>Boys</v>
          </cell>
          <cell r="AA175" t="str">
            <v>Girls</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v>
          </cell>
          <cell r="BU175">
            <v>0</v>
          </cell>
          <cell r="BV175">
            <v>0</v>
          </cell>
        </row>
        <row r="176">
          <cell r="P176">
            <v>15.15</v>
          </cell>
          <cell r="Q176" t="str">
            <v>N/A</v>
          </cell>
          <cell r="R176" t="str">
            <v/>
          </cell>
          <cell r="W176" t="str">
            <v>In this household, who decides whether you can use birth control methods?</v>
          </cell>
          <cell r="X176" t="str">
            <v/>
          </cell>
          <cell r="Y176" t="str">
            <v>Husband alone</v>
          </cell>
          <cell r="Z176" t="str">
            <v xml:space="preserve">Woman herself </v>
          </cell>
          <cell r="AA176" t="str">
            <v>Husband &amp; woman jointly</v>
          </cell>
          <cell r="AB176" t="str">
            <v>Mother of woman or husband</v>
          </cell>
          <cell r="AC176" t="str">
            <v>Nobody</v>
          </cell>
          <cell r="AD176" t="str">
            <v>Other:</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cell r="BF176">
            <v>0</v>
          </cell>
          <cell r="BG176">
            <v>0</v>
          </cell>
          <cell r="BH176">
            <v>0</v>
          </cell>
          <cell r="BI176">
            <v>0</v>
          </cell>
          <cell r="BJ176">
            <v>0</v>
          </cell>
          <cell r="BK176">
            <v>0</v>
          </cell>
          <cell r="BL176">
            <v>0</v>
          </cell>
          <cell r="BM176">
            <v>0</v>
          </cell>
          <cell r="BN176">
            <v>0</v>
          </cell>
          <cell r="BO176">
            <v>0</v>
          </cell>
          <cell r="BP176">
            <v>0</v>
          </cell>
          <cell r="BQ176">
            <v>0</v>
          </cell>
          <cell r="BR176">
            <v>0</v>
          </cell>
          <cell r="BS176">
            <v>0</v>
          </cell>
          <cell r="BT176">
            <v>0</v>
          </cell>
          <cell r="BU176">
            <v>0</v>
          </cell>
          <cell r="BV176">
            <v>0</v>
          </cell>
        </row>
        <row r="177">
          <cell r="P177" t="str">
            <v>N.70</v>
          </cell>
          <cell r="Q177" t="str">
            <v>N/A</v>
          </cell>
          <cell r="R177" t="str">
            <v>A.01</v>
          </cell>
          <cell r="W177" t="str">
            <v xml:space="preserve">May I ask few questions from the oldest girl between 7 and 11? </v>
          </cell>
          <cell r="X177" t="str">
            <v>[SECTION TO BE COMPLETED IF THERE IS A GIRL BETWEEN 7 AND 10 IN HOUSEHOLD. IF NOT, MARK OPTION 'N' BELOW AND GO TO A.01]</v>
          </cell>
          <cell r="Y177" t="str">
            <v>All Girls Aged 7 - 11 Are At School or Away from Home</v>
          </cell>
          <cell r="Z177" t="str">
            <v>No</v>
          </cell>
          <cell r="AA177" t="str">
            <v>Yes</v>
          </cell>
          <cell r="AB177" t="str">
            <v>No Girl in Household Between 7 and 10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cell r="BF177">
            <v>0</v>
          </cell>
          <cell r="BG177">
            <v>0</v>
          </cell>
          <cell r="BH177">
            <v>0</v>
          </cell>
          <cell r="BI177">
            <v>0</v>
          </cell>
          <cell r="BJ177">
            <v>0</v>
          </cell>
          <cell r="BK177">
            <v>0</v>
          </cell>
          <cell r="BL177">
            <v>0</v>
          </cell>
          <cell r="BM177">
            <v>0</v>
          </cell>
          <cell r="BN177">
            <v>0</v>
          </cell>
          <cell r="BO177">
            <v>0</v>
          </cell>
          <cell r="BP177">
            <v>0</v>
          </cell>
          <cell r="BQ177">
            <v>0</v>
          </cell>
          <cell r="BR177">
            <v>0</v>
          </cell>
          <cell r="BS177">
            <v>0</v>
          </cell>
          <cell r="BT177">
            <v>0</v>
          </cell>
          <cell r="BU177">
            <v>0</v>
          </cell>
          <cell r="BV177">
            <v>0</v>
          </cell>
        </row>
        <row r="178">
          <cell r="P178" t="str">
            <v>N.71</v>
          </cell>
          <cell r="Q178" t="str">
            <v>N/A</v>
          </cell>
          <cell r="R178" t="str">
            <v>A.01</v>
          </cell>
          <cell r="W178" t="str">
            <v>May I ask you few questions?</v>
          </cell>
          <cell r="X178" t="str">
            <v>[ASK THE GIRL]</v>
          </cell>
          <cell r="Y178" t="str">
            <v>No</v>
          </cell>
          <cell r="Z178" t="str">
            <v>Yes</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cell r="BF178">
            <v>0</v>
          </cell>
          <cell r="BG178">
            <v>0</v>
          </cell>
          <cell r="BH178">
            <v>0</v>
          </cell>
          <cell r="BI178">
            <v>0</v>
          </cell>
          <cell r="BJ178">
            <v>0</v>
          </cell>
          <cell r="BK178">
            <v>0</v>
          </cell>
          <cell r="BL178">
            <v>0</v>
          </cell>
          <cell r="BM178">
            <v>0</v>
          </cell>
          <cell r="BN178">
            <v>0</v>
          </cell>
          <cell r="BO178">
            <v>0</v>
          </cell>
          <cell r="BP178">
            <v>0</v>
          </cell>
          <cell r="BQ178">
            <v>0</v>
          </cell>
          <cell r="BR178">
            <v>0</v>
          </cell>
          <cell r="BS178">
            <v>0</v>
          </cell>
          <cell r="BT178">
            <v>0</v>
          </cell>
          <cell r="BU178">
            <v>0</v>
          </cell>
          <cell r="BV178">
            <v>0</v>
          </cell>
        </row>
        <row r="179">
          <cell r="P179" t="str">
            <v>N.75</v>
          </cell>
          <cell r="Q179" t="str">
            <v>N/A</v>
          </cell>
          <cell r="R179" t="str">
            <v/>
          </cell>
          <cell r="W179" t="str">
            <v>Up to which grade do you want to study?</v>
          </cell>
          <cell r="X179" t="str">
            <v/>
          </cell>
          <cell r="Y179" t="str">
            <v>Do Not Want To Go To School</v>
          </cell>
          <cell r="Z179" t="str">
            <v>Class 1</v>
          </cell>
          <cell r="AA179" t="str">
            <v>Class 2</v>
          </cell>
          <cell r="AB179" t="str">
            <v>Class 3</v>
          </cell>
          <cell r="AC179" t="str">
            <v>Class 4</v>
          </cell>
          <cell r="AD179" t="str">
            <v>Class 5</v>
          </cell>
          <cell r="AE179" t="str">
            <v>Class 6</v>
          </cell>
          <cell r="AF179" t="str">
            <v>Class 7</v>
          </cell>
          <cell r="AG179" t="str">
            <v>Class 8</v>
          </cell>
          <cell r="AH179" t="str">
            <v>Class 9</v>
          </cell>
          <cell r="AI179" t="str">
            <v>Class 10</v>
          </cell>
          <cell r="AJ179" t="str">
            <v>Class 11</v>
          </cell>
          <cell r="AK179" t="str">
            <v>Class 12</v>
          </cell>
          <cell r="AL179" t="str">
            <v>Professional Institute (Class 14)</v>
          </cell>
          <cell r="AM179" t="str">
            <v>University</v>
          </cell>
          <cell r="AN179" t="str">
            <v>Other:</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cell r="BF179">
            <v>0</v>
          </cell>
          <cell r="BG179">
            <v>0</v>
          </cell>
          <cell r="BH179">
            <v>0</v>
          </cell>
          <cell r="BI179">
            <v>0</v>
          </cell>
          <cell r="BJ179">
            <v>0</v>
          </cell>
          <cell r="BK179">
            <v>0</v>
          </cell>
          <cell r="BL179">
            <v>0</v>
          </cell>
          <cell r="BM179">
            <v>0</v>
          </cell>
          <cell r="BN179">
            <v>0</v>
          </cell>
          <cell r="BO179">
            <v>0</v>
          </cell>
          <cell r="BP179">
            <v>0</v>
          </cell>
          <cell r="BQ179">
            <v>0</v>
          </cell>
          <cell r="BR179">
            <v>0</v>
          </cell>
          <cell r="BS179">
            <v>0</v>
          </cell>
          <cell r="BT179">
            <v>0</v>
          </cell>
          <cell r="BU179">
            <v>0</v>
          </cell>
          <cell r="BV179">
            <v>0</v>
          </cell>
        </row>
        <row r="180">
          <cell r="P180" t="str">
            <v>N.74</v>
          </cell>
          <cell r="Q180" t="str">
            <v>N/A</v>
          </cell>
          <cell r="R180" t="str">
            <v/>
          </cell>
          <cell r="W180" t="str">
            <v>What do you want to be in the future?</v>
          </cell>
          <cell r="X180" t="str">
            <v/>
          </cell>
          <cell r="Y180" t="str">
            <v>Housewife</v>
          </cell>
          <cell r="Z180" t="str">
            <v>Teacher</v>
          </cell>
          <cell r="AA180" t="str">
            <v>Student</v>
          </cell>
          <cell r="AB180" t="str">
            <v>Nurse</v>
          </cell>
          <cell r="AC180" t="str">
            <v>Community Health Worker</v>
          </cell>
          <cell r="AD180" t="str">
            <v>Midwife</v>
          </cell>
          <cell r="AE180" t="str">
            <v>Doctor</v>
          </cell>
          <cell r="AF180" t="str">
            <v>Government Official</v>
          </cell>
          <cell r="AG180" t="str">
            <v>NGO Worker</v>
          </cell>
          <cell r="AH180" t="str">
            <v>Malik / Arbab / Qariyadar</v>
          </cell>
          <cell r="AI180" t="str">
            <v>Council Member</v>
          </cell>
          <cell r="AJ180" t="str">
            <v>Head of Council</v>
          </cell>
          <cell r="AK180" t="str">
            <v>White Hair</v>
          </cell>
          <cell r="AL180" t="str">
            <v>Farmer</v>
          </cell>
          <cell r="AM180" t="str">
            <v>Shopkeeper</v>
          </cell>
          <cell r="AN180" t="str">
            <v>Handicraft Worker</v>
          </cell>
          <cell r="AO180" t="str">
            <v>Carpet Weaver</v>
          </cell>
          <cell r="AP180" t="str">
            <v>Wool Weaver</v>
          </cell>
          <cell r="AQ180" t="str">
            <v>Other:</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cell r="BF180">
            <v>0</v>
          </cell>
          <cell r="BG180">
            <v>0</v>
          </cell>
          <cell r="BH180">
            <v>0</v>
          </cell>
          <cell r="BI180">
            <v>0</v>
          </cell>
          <cell r="BJ180">
            <v>0</v>
          </cell>
          <cell r="BK180">
            <v>0</v>
          </cell>
          <cell r="BL180">
            <v>0</v>
          </cell>
          <cell r="BM180">
            <v>0</v>
          </cell>
          <cell r="BN180">
            <v>0</v>
          </cell>
          <cell r="BO180">
            <v>0</v>
          </cell>
          <cell r="BP180">
            <v>0</v>
          </cell>
          <cell r="BQ180">
            <v>0</v>
          </cell>
          <cell r="BR180">
            <v>0</v>
          </cell>
          <cell r="BS180">
            <v>0</v>
          </cell>
          <cell r="BT180">
            <v>0</v>
          </cell>
          <cell r="BU180">
            <v>0</v>
          </cell>
          <cell r="BV180">
            <v>0</v>
          </cell>
        </row>
        <row r="181">
          <cell r="P181" t="str">
            <v>N.77</v>
          </cell>
          <cell r="Q181" t="str">
            <v>N/A</v>
          </cell>
          <cell r="R181" t="str">
            <v/>
          </cell>
          <cell r="W181" t="str">
            <v>When you grow up, do you want to leve in the city or in the village?</v>
          </cell>
          <cell r="X181" t="str">
            <v/>
          </cell>
          <cell r="Y181" t="str">
            <v>City</v>
          </cell>
          <cell r="Z181" t="str">
            <v>Village</v>
          </cell>
          <cell r="AA181">
            <v>0</v>
          </cell>
          <cell r="AB181">
            <v>0</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cell r="BF181">
            <v>0</v>
          </cell>
          <cell r="BG181">
            <v>0</v>
          </cell>
          <cell r="BH181">
            <v>0</v>
          </cell>
          <cell r="BI181">
            <v>0</v>
          </cell>
          <cell r="BJ181">
            <v>0</v>
          </cell>
          <cell r="BK181">
            <v>0</v>
          </cell>
          <cell r="BL181">
            <v>0</v>
          </cell>
          <cell r="BM181">
            <v>0</v>
          </cell>
          <cell r="BN181">
            <v>0</v>
          </cell>
          <cell r="BO181">
            <v>0</v>
          </cell>
          <cell r="BP181">
            <v>0</v>
          </cell>
          <cell r="BQ181">
            <v>0</v>
          </cell>
          <cell r="BR181">
            <v>0</v>
          </cell>
          <cell r="BS181">
            <v>0</v>
          </cell>
          <cell r="BT181">
            <v>0</v>
          </cell>
          <cell r="BU181">
            <v>0</v>
          </cell>
          <cell r="BV181">
            <v>0</v>
          </cell>
        </row>
        <row r="182">
          <cell r="P182" t="str">
            <v>N.107</v>
          </cell>
          <cell r="Q182" t="str">
            <v>N/A</v>
          </cell>
          <cell r="R182" t="str">
            <v/>
          </cell>
          <cell r="W182" t="str">
            <v>Now, I want you to calculate this for me: What is 9 times 5?</v>
          </cell>
          <cell r="X182" t="str">
            <v/>
          </cell>
          <cell r="Y182" t="str">
            <v>Made No Effort Because He/She Could Not Do the Calculation</v>
          </cell>
          <cell r="Z182" t="str">
            <v>Tried, but Did Not Complete the Calculation Correctly</v>
          </cell>
          <cell r="AA182" t="str">
            <v>Completed the Calculation Correctly</v>
          </cell>
          <cell r="AB182">
            <v>0</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cell r="AS182">
            <v>0</v>
          </cell>
          <cell r="AT182">
            <v>0</v>
          </cell>
          <cell r="AU182">
            <v>0</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0</v>
          </cell>
          <cell r="BM182">
            <v>0</v>
          </cell>
          <cell r="BN182">
            <v>0</v>
          </cell>
          <cell r="BO182">
            <v>0</v>
          </cell>
          <cell r="BP182">
            <v>0</v>
          </cell>
          <cell r="BQ182">
            <v>0</v>
          </cell>
          <cell r="BR182">
            <v>0</v>
          </cell>
          <cell r="BS182">
            <v>0</v>
          </cell>
          <cell r="BT182">
            <v>0</v>
          </cell>
          <cell r="BU182">
            <v>0</v>
          </cell>
          <cell r="BV182">
            <v>0</v>
          </cell>
        </row>
        <row r="183">
          <cell r="P183">
            <v>77.989999999999995</v>
          </cell>
          <cell r="Q183">
            <v>0</v>
          </cell>
          <cell r="R183" t="str">
            <v/>
          </cell>
          <cell r="W183" t="str">
            <v>.</v>
          </cell>
          <cell r="X183" t="str">
            <v>[FIRST ENTER END TIME IN QUESTION 0.07, THEN THANK RESPONDENT FOR HIS TIME, AND FINALLY COMPLETE QUESTIONS IN SECTION A]</v>
          </cell>
          <cell r="Y183">
            <v>0</v>
          </cell>
          <cell r="Z183">
            <v>0</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cell r="AS183">
            <v>0</v>
          </cell>
          <cell r="AT183">
            <v>0</v>
          </cell>
          <cell r="AU183">
            <v>0</v>
          </cell>
          <cell r="AV183">
            <v>0</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0</v>
          </cell>
          <cell r="BM183">
            <v>0</v>
          </cell>
          <cell r="BN183">
            <v>0</v>
          </cell>
          <cell r="BO183">
            <v>0</v>
          </cell>
          <cell r="BP183">
            <v>0</v>
          </cell>
          <cell r="BQ183">
            <v>0</v>
          </cell>
          <cell r="BR183">
            <v>0</v>
          </cell>
          <cell r="BS183">
            <v>0</v>
          </cell>
          <cell r="BT183">
            <v>0</v>
          </cell>
          <cell r="BU183">
            <v>0</v>
          </cell>
          <cell r="BV183">
            <v>0</v>
          </cell>
        </row>
        <row r="184">
          <cell r="P184" t="str">
            <v>A.02</v>
          </cell>
          <cell r="Q184" t="str">
            <v>A.01</v>
          </cell>
          <cell r="R184" t="str">
            <v/>
          </cell>
          <cell r="W184" t="str">
            <v>Where did this interview take place?</v>
          </cell>
          <cell r="X184" t="str">
            <v/>
          </cell>
          <cell r="Y184" t="str">
            <v>Inside Dwelling of Interviewee</v>
          </cell>
          <cell r="Z184" t="str">
            <v>Outside Dwelling but Inside Compound of Interviewee</v>
          </cell>
          <cell r="AA184" t="str">
            <v>In Street Outside Dwelling of Interviewee</v>
          </cell>
          <cell r="AB184" t="str">
            <v>In Public Area</v>
          </cell>
          <cell r="AC184" t="str">
            <v>Other:</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v>
          </cell>
          <cell r="AU184">
            <v>0</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v>
          </cell>
          <cell r="BO184">
            <v>0</v>
          </cell>
          <cell r="BP184">
            <v>0</v>
          </cell>
          <cell r="BQ184">
            <v>0</v>
          </cell>
          <cell r="BR184">
            <v>0</v>
          </cell>
          <cell r="BS184">
            <v>0</v>
          </cell>
          <cell r="BT184">
            <v>0</v>
          </cell>
          <cell r="BU184">
            <v>0</v>
          </cell>
          <cell r="BV184">
            <v>0</v>
          </cell>
        </row>
        <row r="185">
          <cell r="P185" t="str">
            <v>A.04</v>
          </cell>
          <cell r="Q185" t="str">
            <v>A.02</v>
          </cell>
          <cell r="R185" t="str">
            <v>A.04</v>
          </cell>
          <cell r="W185" t="str">
            <v>Was the interview not able to be finished for any reason?</v>
          </cell>
          <cell r="X185" t="str">
            <v/>
          </cell>
          <cell r="Y185" t="str">
            <v>No</v>
          </cell>
          <cell r="Z185" t="str">
            <v>Yes</v>
          </cell>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P185">
            <v>0</v>
          </cell>
          <cell r="AQ185">
            <v>0</v>
          </cell>
          <cell r="AR185">
            <v>0</v>
          </cell>
          <cell r="AS185">
            <v>0</v>
          </cell>
          <cell r="AT185">
            <v>0</v>
          </cell>
          <cell r="AU185">
            <v>0</v>
          </cell>
          <cell r="AV185">
            <v>0</v>
          </cell>
          <cell r="AW185">
            <v>0</v>
          </cell>
          <cell r="AX185">
            <v>0</v>
          </cell>
          <cell r="AY185">
            <v>0</v>
          </cell>
          <cell r="AZ185">
            <v>0</v>
          </cell>
          <cell r="BA185">
            <v>0</v>
          </cell>
          <cell r="BB185">
            <v>0</v>
          </cell>
          <cell r="BC185">
            <v>0</v>
          </cell>
          <cell r="BD185">
            <v>0</v>
          </cell>
          <cell r="BE185">
            <v>0</v>
          </cell>
          <cell r="BF185">
            <v>0</v>
          </cell>
          <cell r="BG185">
            <v>0</v>
          </cell>
          <cell r="BH185">
            <v>0</v>
          </cell>
          <cell r="BI185">
            <v>0</v>
          </cell>
          <cell r="BJ185">
            <v>0</v>
          </cell>
          <cell r="BK185">
            <v>0</v>
          </cell>
          <cell r="BL185">
            <v>0</v>
          </cell>
          <cell r="BM185">
            <v>0</v>
          </cell>
          <cell r="BN185">
            <v>0</v>
          </cell>
          <cell r="BO185">
            <v>0</v>
          </cell>
          <cell r="BP185">
            <v>0</v>
          </cell>
          <cell r="BQ185">
            <v>0</v>
          </cell>
          <cell r="BR185">
            <v>0</v>
          </cell>
          <cell r="BS185">
            <v>0</v>
          </cell>
          <cell r="BT185">
            <v>0</v>
          </cell>
          <cell r="BU185">
            <v>0</v>
          </cell>
          <cell r="BV185">
            <v>0</v>
          </cell>
        </row>
        <row r="186">
          <cell r="P186" t="str">
            <v>A.05</v>
          </cell>
          <cell r="Q186" t="str">
            <v>A.03</v>
          </cell>
          <cell r="R186" t="str">
            <v/>
          </cell>
          <cell r="W186" t="str">
            <v>Please explain the reason for this.</v>
          </cell>
          <cell r="X186" t="str">
            <v/>
          </cell>
          <cell r="Y186">
            <v>0</v>
          </cell>
          <cell r="Z186">
            <v>0</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X186">
            <v>0</v>
          </cell>
          <cell r="AY186">
            <v>0</v>
          </cell>
          <cell r="AZ186">
            <v>0</v>
          </cell>
          <cell r="BA186">
            <v>0</v>
          </cell>
          <cell r="BB186">
            <v>0</v>
          </cell>
          <cell r="BC186">
            <v>0</v>
          </cell>
          <cell r="BD186">
            <v>0</v>
          </cell>
          <cell r="BE186">
            <v>0</v>
          </cell>
          <cell r="BF186">
            <v>0</v>
          </cell>
          <cell r="BG186">
            <v>0</v>
          </cell>
          <cell r="BH186">
            <v>0</v>
          </cell>
          <cell r="BI186">
            <v>0</v>
          </cell>
          <cell r="BJ186">
            <v>0</v>
          </cell>
          <cell r="BK186">
            <v>0</v>
          </cell>
          <cell r="BL186">
            <v>0</v>
          </cell>
          <cell r="BM186">
            <v>0</v>
          </cell>
          <cell r="BN186">
            <v>0</v>
          </cell>
          <cell r="BO186">
            <v>0</v>
          </cell>
          <cell r="BP186">
            <v>0</v>
          </cell>
          <cell r="BQ186">
            <v>0</v>
          </cell>
          <cell r="BR186">
            <v>0</v>
          </cell>
          <cell r="BS186">
            <v>0</v>
          </cell>
          <cell r="BT186">
            <v>0</v>
          </cell>
          <cell r="BU186">
            <v>0</v>
          </cell>
          <cell r="BV186">
            <v>0</v>
          </cell>
        </row>
        <row r="187">
          <cell r="P187" t="str">
            <v>A.06</v>
          </cell>
          <cell r="Q187" t="str">
            <v>A.04</v>
          </cell>
          <cell r="R187" t="str">
            <v>A.07</v>
          </cell>
          <cell r="W187" t="str">
            <v>Were any relatives of the interviewee listening or observing to the interview at any point?</v>
          </cell>
          <cell r="X187" t="str">
            <v/>
          </cell>
          <cell r="Y187" t="str">
            <v>No</v>
          </cell>
          <cell r="Z187" t="str">
            <v>Yes</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cell r="AS187">
            <v>0</v>
          </cell>
          <cell r="AT187">
            <v>0</v>
          </cell>
          <cell r="AU187">
            <v>0</v>
          </cell>
          <cell r="AV187">
            <v>0</v>
          </cell>
          <cell r="AW187">
            <v>0</v>
          </cell>
          <cell r="AX187">
            <v>0</v>
          </cell>
          <cell r="AY187">
            <v>0</v>
          </cell>
          <cell r="AZ187">
            <v>0</v>
          </cell>
          <cell r="BA187">
            <v>0</v>
          </cell>
          <cell r="BB187">
            <v>0</v>
          </cell>
          <cell r="BC187">
            <v>0</v>
          </cell>
          <cell r="BD187">
            <v>0</v>
          </cell>
          <cell r="BE187">
            <v>0</v>
          </cell>
          <cell r="BF187">
            <v>0</v>
          </cell>
          <cell r="BG187">
            <v>0</v>
          </cell>
          <cell r="BH187">
            <v>0</v>
          </cell>
          <cell r="BI187">
            <v>0</v>
          </cell>
          <cell r="BJ187">
            <v>0</v>
          </cell>
          <cell r="BK187">
            <v>0</v>
          </cell>
          <cell r="BL187">
            <v>0</v>
          </cell>
          <cell r="BM187">
            <v>0</v>
          </cell>
          <cell r="BN187">
            <v>0</v>
          </cell>
          <cell r="BO187">
            <v>0</v>
          </cell>
          <cell r="BP187">
            <v>0</v>
          </cell>
          <cell r="BQ187">
            <v>0</v>
          </cell>
          <cell r="BR187">
            <v>0</v>
          </cell>
          <cell r="BS187">
            <v>0</v>
          </cell>
          <cell r="BT187">
            <v>0</v>
          </cell>
          <cell r="BU187">
            <v>0</v>
          </cell>
          <cell r="BV187">
            <v>0</v>
          </cell>
        </row>
        <row r="188">
          <cell r="P188" t="str">
            <v>A.07</v>
          </cell>
          <cell r="Q188" t="str">
            <v>A.05</v>
          </cell>
          <cell r="R188" t="str">
            <v/>
          </cell>
          <cell r="W188" t="str">
            <v>What was the relationship between the interviewee and the person(s) listening or observing the interview.</v>
          </cell>
          <cell r="X188" t="str">
            <v/>
          </cell>
          <cell r="Y188" t="str">
            <v>Grandson</v>
          </cell>
          <cell r="Z188" t="str">
            <v>Granddaughter</v>
          </cell>
          <cell r="AA188" t="str">
            <v>Son</v>
          </cell>
          <cell r="AB188" t="str">
            <v>Son-in-Law</v>
          </cell>
          <cell r="AC188" t="str">
            <v>Daughter</v>
          </cell>
          <cell r="AD188" t="str">
            <v>Daughter-in-Law</v>
          </cell>
          <cell r="AE188" t="str">
            <v>Brother</v>
          </cell>
          <cell r="AF188" t="str">
            <v>Brother-in-Law</v>
          </cell>
          <cell r="AG188" t="str">
            <v>Sister</v>
          </cell>
          <cell r="AH188" t="str">
            <v>Sister-in-Law</v>
          </cell>
          <cell r="AI188" t="str">
            <v>Father</v>
          </cell>
          <cell r="AJ188" t="str">
            <v>Father-in-Law</v>
          </cell>
          <cell r="AK188" t="str">
            <v>Mother</v>
          </cell>
          <cell r="AL188" t="str">
            <v>Mother-in-Law</v>
          </cell>
          <cell r="AM188" t="str">
            <v>Grandfather</v>
          </cell>
          <cell r="AN188" t="str">
            <v>Grandmother</v>
          </cell>
          <cell r="AO188" t="str">
            <v>Uncle</v>
          </cell>
          <cell r="AP188" t="str">
            <v>Aunt</v>
          </cell>
          <cell r="AQ188" t="str">
            <v>Husband</v>
          </cell>
          <cell r="AR188" t="str">
            <v>Wife</v>
          </cell>
          <cell r="AS188" t="str">
            <v>Nephew</v>
          </cell>
          <cell r="AT188" t="str">
            <v>Niece</v>
          </cell>
          <cell r="AU188" t="str">
            <v>First Cousin (Male)</v>
          </cell>
          <cell r="AV188" t="str">
            <v>First Cousin (Female)</v>
          </cell>
          <cell r="AW188" t="str">
            <v>Other Male Relative</v>
          </cell>
          <cell r="AX188" t="str">
            <v>Other Female Relative</v>
          </cell>
          <cell r="AY188" t="str">
            <v>Other Male Relatives</v>
          </cell>
          <cell r="AZ188" t="str">
            <v>Other Female Relatives</v>
          </cell>
          <cell r="BA188">
            <v>0</v>
          </cell>
          <cell r="BB188">
            <v>0</v>
          </cell>
          <cell r="BC188">
            <v>0</v>
          </cell>
          <cell r="BD188">
            <v>0</v>
          </cell>
          <cell r="BE188">
            <v>0</v>
          </cell>
          <cell r="BF188">
            <v>0</v>
          </cell>
          <cell r="BG188">
            <v>0</v>
          </cell>
          <cell r="BH188">
            <v>0</v>
          </cell>
          <cell r="BI188">
            <v>0</v>
          </cell>
          <cell r="BJ188">
            <v>0</v>
          </cell>
          <cell r="BK188">
            <v>0</v>
          </cell>
          <cell r="BL188">
            <v>0</v>
          </cell>
          <cell r="BM188">
            <v>0</v>
          </cell>
          <cell r="BN188">
            <v>0</v>
          </cell>
          <cell r="BO188">
            <v>0</v>
          </cell>
          <cell r="BP188">
            <v>0</v>
          </cell>
          <cell r="BQ188">
            <v>0</v>
          </cell>
          <cell r="BR188">
            <v>0</v>
          </cell>
          <cell r="BS188">
            <v>0</v>
          </cell>
          <cell r="BT188">
            <v>0</v>
          </cell>
          <cell r="BU188">
            <v>0</v>
          </cell>
          <cell r="BV188">
            <v>0</v>
          </cell>
        </row>
        <row r="189">
          <cell r="P189" t="str">
            <v>A.08</v>
          </cell>
          <cell r="Q189" t="str">
            <v>A.06</v>
          </cell>
          <cell r="R189" t="str">
            <v/>
          </cell>
          <cell r="W189" t="str">
            <v>Please explain what steps you took to discourage these people from observing the interview and why they did not succeed.</v>
          </cell>
          <cell r="X189" t="str">
            <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cell r="AS189">
            <v>0</v>
          </cell>
          <cell r="AT189">
            <v>0</v>
          </cell>
          <cell r="AU189">
            <v>0</v>
          </cell>
          <cell r="AV189">
            <v>0</v>
          </cell>
          <cell r="AW189">
            <v>0</v>
          </cell>
          <cell r="AX189">
            <v>0</v>
          </cell>
          <cell r="AY189">
            <v>0</v>
          </cell>
          <cell r="AZ189">
            <v>0</v>
          </cell>
          <cell r="BA189">
            <v>0</v>
          </cell>
          <cell r="BB189">
            <v>0</v>
          </cell>
          <cell r="BC189">
            <v>0</v>
          </cell>
          <cell r="BD189">
            <v>0</v>
          </cell>
          <cell r="BE189">
            <v>0</v>
          </cell>
          <cell r="BF189">
            <v>0</v>
          </cell>
          <cell r="BG189">
            <v>0</v>
          </cell>
          <cell r="BH189">
            <v>0</v>
          </cell>
          <cell r="BI189">
            <v>0</v>
          </cell>
          <cell r="BJ189">
            <v>0</v>
          </cell>
          <cell r="BK189">
            <v>0</v>
          </cell>
          <cell r="BL189">
            <v>0</v>
          </cell>
          <cell r="BM189">
            <v>0</v>
          </cell>
          <cell r="BN189">
            <v>0</v>
          </cell>
          <cell r="BO189">
            <v>0</v>
          </cell>
          <cell r="BP189">
            <v>0</v>
          </cell>
          <cell r="BQ189">
            <v>0</v>
          </cell>
          <cell r="BR189">
            <v>0</v>
          </cell>
          <cell r="BS189">
            <v>0</v>
          </cell>
          <cell r="BT189">
            <v>0</v>
          </cell>
          <cell r="BU189">
            <v>0</v>
          </cell>
          <cell r="BV189">
            <v>0</v>
          </cell>
        </row>
        <row r="190">
          <cell r="P190" t="str">
            <v>A.09</v>
          </cell>
          <cell r="Q190" t="str">
            <v>A.07</v>
          </cell>
          <cell r="R190" t="str">
            <v>A.11</v>
          </cell>
          <cell r="W190" t="str">
            <v>Were any non-relatives of the interviewee listening or observing to the interview at any point?</v>
          </cell>
          <cell r="X190" t="str">
            <v/>
          </cell>
          <cell r="Y190" t="str">
            <v>No</v>
          </cell>
          <cell r="Z190" t="str">
            <v>Yes</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0</v>
          </cell>
          <cell r="BI190">
            <v>0</v>
          </cell>
          <cell r="BJ190">
            <v>0</v>
          </cell>
          <cell r="BK190">
            <v>0</v>
          </cell>
          <cell r="BL190">
            <v>0</v>
          </cell>
          <cell r="BM190">
            <v>0</v>
          </cell>
          <cell r="BN190">
            <v>0</v>
          </cell>
          <cell r="BO190">
            <v>0</v>
          </cell>
          <cell r="BP190">
            <v>0</v>
          </cell>
          <cell r="BQ190">
            <v>0</v>
          </cell>
          <cell r="BR190">
            <v>0</v>
          </cell>
          <cell r="BS190">
            <v>0</v>
          </cell>
          <cell r="BT190">
            <v>0</v>
          </cell>
          <cell r="BU190">
            <v>0</v>
          </cell>
          <cell r="BV190">
            <v>0</v>
          </cell>
        </row>
        <row r="191">
          <cell r="P191" t="str">
            <v>A.10</v>
          </cell>
          <cell r="Q191" t="str">
            <v>A.08</v>
          </cell>
          <cell r="R191" t="str">
            <v/>
          </cell>
          <cell r="W191" t="str">
            <v>How many non-relatives listened to or observed the interview?</v>
          </cell>
          <cell r="X191" t="str">
            <v/>
          </cell>
          <cell r="Y191" t="str">
            <v>People</v>
          </cell>
          <cell r="Z191">
            <v>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cell r="AS191">
            <v>0</v>
          </cell>
          <cell r="AT191">
            <v>0</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0</v>
          </cell>
          <cell r="BO191">
            <v>0</v>
          </cell>
          <cell r="BP191">
            <v>0</v>
          </cell>
          <cell r="BQ191">
            <v>0</v>
          </cell>
          <cell r="BR191">
            <v>0</v>
          </cell>
          <cell r="BS191">
            <v>0</v>
          </cell>
          <cell r="BT191">
            <v>0</v>
          </cell>
          <cell r="BU191">
            <v>0</v>
          </cell>
          <cell r="BV191">
            <v>0</v>
          </cell>
        </row>
        <row r="192">
          <cell r="P192" t="str">
            <v>A.11</v>
          </cell>
          <cell r="Q192" t="str">
            <v>A.09</v>
          </cell>
          <cell r="R192" t="str">
            <v/>
          </cell>
          <cell r="W192" t="str">
            <v>Who were these people?</v>
          </cell>
          <cell r="X192" t="str">
            <v/>
          </cell>
          <cell r="Y192" t="str">
            <v>|___|___| [CODE FROM OCCUPATION CARD]</v>
          </cell>
          <cell r="Z192">
            <v>0</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0</v>
          </cell>
          <cell r="BO192">
            <v>0</v>
          </cell>
          <cell r="BP192">
            <v>0</v>
          </cell>
          <cell r="BQ192">
            <v>0</v>
          </cell>
          <cell r="BR192">
            <v>0</v>
          </cell>
          <cell r="BS192">
            <v>0</v>
          </cell>
          <cell r="BT192">
            <v>0</v>
          </cell>
          <cell r="BU192">
            <v>0</v>
          </cell>
          <cell r="BV192">
            <v>0</v>
          </cell>
        </row>
        <row r="193">
          <cell r="P193" t="str">
            <v>A.12</v>
          </cell>
          <cell r="Q193" t="str">
            <v>A.10</v>
          </cell>
          <cell r="R193" t="str">
            <v/>
          </cell>
          <cell r="W193" t="str">
            <v>Please explain what steps you took to discourage these people from observing the interview and why they did not succeed.</v>
          </cell>
          <cell r="X193" t="str">
            <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0</v>
          </cell>
          <cell r="BA193">
            <v>0</v>
          </cell>
          <cell r="BB193">
            <v>0</v>
          </cell>
          <cell r="BC193">
            <v>0</v>
          </cell>
          <cell r="BD193">
            <v>0</v>
          </cell>
          <cell r="BE193">
            <v>0</v>
          </cell>
          <cell r="BF193">
            <v>0</v>
          </cell>
          <cell r="BG193">
            <v>0</v>
          </cell>
          <cell r="BH193">
            <v>0</v>
          </cell>
          <cell r="BI193">
            <v>0</v>
          </cell>
          <cell r="BJ193">
            <v>0</v>
          </cell>
          <cell r="BK193">
            <v>0</v>
          </cell>
          <cell r="BL193">
            <v>0</v>
          </cell>
          <cell r="BM193">
            <v>0</v>
          </cell>
          <cell r="BN193">
            <v>0</v>
          </cell>
          <cell r="BO193">
            <v>0</v>
          </cell>
          <cell r="BP193">
            <v>0</v>
          </cell>
          <cell r="BQ193">
            <v>0</v>
          </cell>
          <cell r="BR193">
            <v>0</v>
          </cell>
          <cell r="BS193">
            <v>0</v>
          </cell>
          <cell r="BT193">
            <v>0</v>
          </cell>
          <cell r="BU193">
            <v>0</v>
          </cell>
          <cell r="BV193">
            <v>0</v>
          </cell>
        </row>
        <row r="194">
          <cell r="P194" t="str">
            <v>A.13</v>
          </cell>
          <cell r="Q194" t="str">
            <v>A.11</v>
          </cell>
          <cell r="R194" t="str">
            <v xml:space="preserve"> خاتمه</v>
          </cell>
          <cell r="W194" t="str">
            <v>Are you very confident, to an extent or not at all confident about the general quality of the interview and that the addressee told you the truth?</v>
          </cell>
          <cell r="X194" t="str">
            <v/>
          </cell>
          <cell r="Y194" t="str">
            <v>Very Confident of Truthfulness of Responses</v>
          </cell>
          <cell r="Z194" t="str">
            <v>Somewhat Confident of Truthfulness of Responses</v>
          </cell>
          <cell r="AA194" t="str">
            <v>Not At All Confident of Truthfulness of Responses</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0</v>
          </cell>
          <cell r="BA194">
            <v>0</v>
          </cell>
          <cell r="BB194">
            <v>0</v>
          </cell>
          <cell r="BC194">
            <v>0</v>
          </cell>
          <cell r="BD194">
            <v>0</v>
          </cell>
          <cell r="BE194">
            <v>0</v>
          </cell>
          <cell r="BF194">
            <v>0</v>
          </cell>
          <cell r="BG194">
            <v>0</v>
          </cell>
          <cell r="BH194">
            <v>0</v>
          </cell>
          <cell r="BI194">
            <v>0</v>
          </cell>
          <cell r="BJ194">
            <v>0</v>
          </cell>
          <cell r="BK194">
            <v>0</v>
          </cell>
          <cell r="BL194">
            <v>0</v>
          </cell>
          <cell r="BM194">
            <v>0</v>
          </cell>
          <cell r="BN194">
            <v>0</v>
          </cell>
          <cell r="BO194">
            <v>0</v>
          </cell>
          <cell r="BP194">
            <v>0</v>
          </cell>
          <cell r="BQ194">
            <v>0</v>
          </cell>
          <cell r="BR194">
            <v>0</v>
          </cell>
          <cell r="BS194">
            <v>0</v>
          </cell>
          <cell r="BT194">
            <v>0</v>
          </cell>
          <cell r="BU194">
            <v>0</v>
          </cell>
          <cell r="BV194">
            <v>0</v>
          </cell>
        </row>
        <row r="195">
          <cell r="P195" t="str">
            <v>A.14</v>
          </cell>
          <cell r="Q195" t="str">
            <v>A.12</v>
          </cell>
          <cell r="R195" t="str">
            <v/>
          </cell>
          <cell r="W195" t="str">
            <v>Please explain why you are not confident about the interview or have doubt about the truth told by the respondent:</v>
          </cell>
          <cell r="X195" t="str">
            <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0</v>
          </cell>
          <cell r="BA195">
            <v>0</v>
          </cell>
          <cell r="BB195">
            <v>0</v>
          </cell>
          <cell r="BC195">
            <v>0</v>
          </cell>
          <cell r="BD195">
            <v>0</v>
          </cell>
          <cell r="BE195">
            <v>0</v>
          </cell>
          <cell r="BF195">
            <v>0</v>
          </cell>
          <cell r="BG195">
            <v>0</v>
          </cell>
          <cell r="BH195">
            <v>0</v>
          </cell>
          <cell r="BI195">
            <v>0</v>
          </cell>
          <cell r="BJ195">
            <v>0</v>
          </cell>
          <cell r="BK195">
            <v>0</v>
          </cell>
          <cell r="BL195">
            <v>0</v>
          </cell>
          <cell r="BM195">
            <v>0</v>
          </cell>
          <cell r="BN195">
            <v>0</v>
          </cell>
          <cell r="BO195">
            <v>0</v>
          </cell>
          <cell r="BP195">
            <v>0</v>
          </cell>
          <cell r="BQ195">
            <v>0</v>
          </cell>
          <cell r="BR195">
            <v>0</v>
          </cell>
          <cell r="BS195">
            <v>0</v>
          </cell>
          <cell r="BT195">
            <v>0</v>
          </cell>
          <cell r="BU195">
            <v>0</v>
          </cell>
          <cell r="BV195">
            <v>0</v>
          </cell>
        </row>
        <row r="196">
          <cell r="P196" t="str">
            <v>B.02</v>
          </cell>
          <cell r="Q196" t="str">
            <v>B.01</v>
          </cell>
          <cell r="R196" t="str">
            <v/>
          </cell>
          <cell r="W196" t="str">
            <v>Accuracy of the enumerator in selecting answers and writing in numbers, codes, and text responses:</v>
          </cell>
          <cell r="X196" t="str">
            <v>[QUESTIONS B.01 &amp; B.02 TO BE COMPLETED BY SUPERVISOR]</v>
          </cell>
          <cell r="Y196" t="str">
            <v>Very Clear</v>
          </cell>
          <cell r="Z196" t="str">
            <v>Fairly Clear</v>
          </cell>
          <cell r="AA196" t="str">
            <v>Fairly Unclear</v>
          </cell>
          <cell r="AB196" t="str">
            <v>Unclear</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I196">
            <v>0</v>
          </cell>
          <cell r="BJ196">
            <v>0</v>
          </cell>
          <cell r="BK196">
            <v>0</v>
          </cell>
          <cell r="BL196">
            <v>0</v>
          </cell>
          <cell r="BM196">
            <v>0</v>
          </cell>
          <cell r="BN196">
            <v>0</v>
          </cell>
          <cell r="BO196">
            <v>0</v>
          </cell>
          <cell r="BP196">
            <v>0</v>
          </cell>
          <cell r="BQ196">
            <v>0</v>
          </cell>
          <cell r="BR196">
            <v>0</v>
          </cell>
          <cell r="BS196">
            <v>0</v>
          </cell>
          <cell r="BT196">
            <v>0</v>
          </cell>
          <cell r="BU196">
            <v>0</v>
          </cell>
          <cell r="BV196">
            <v>0</v>
          </cell>
        </row>
        <row r="197">
          <cell r="P197" t="str">
            <v>B.03</v>
          </cell>
          <cell r="Q197" t="str">
            <v>B.02</v>
          </cell>
          <cell r="R197" t="str">
            <v/>
          </cell>
          <cell r="W197" t="str">
            <v>Have the GPS and other information in section 0 been correctly filled out?</v>
          </cell>
          <cell r="X197" t="str">
            <v/>
          </cell>
          <cell r="Y197" t="str">
            <v>No</v>
          </cell>
          <cell r="Z197" t="str">
            <v>Yes</v>
          </cell>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I197">
            <v>0</v>
          </cell>
          <cell r="BJ197">
            <v>0</v>
          </cell>
          <cell r="BK197">
            <v>0</v>
          </cell>
          <cell r="BL197">
            <v>0</v>
          </cell>
          <cell r="BM197">
            <v>0</v>
          </cell>
          <cell r="BN197">
            <v>0</v>
          </cell>
          <cell r="BO197">
            <v>0</v>
          </cell>
          <cell r="BP197">
            <v>0</v>
          </cell>
          <cell r="BQ197">
            <v>0</v>
          </cell>
          <cell r="BR197">
            <v>0</v>
          </cell>
          <cell r="BS197">
            <v>0</v>
          </cell>
          <cell r="BT197">
            <v>0</v>
          </cell>
          <cell r="BU197">
            <v>0</v>
          </cell>
          <cell r="BV197">
            <v>0</v>
          </cell>
        </row>
        <row r="198">
          <cell r="P198">
            <v>0</v>
          </cell>
          <cell r="Q198">
            <v>0</v>
          </cell>
          <cell r="R198" t="str">
            <v/>
          </cell>
          <cell r="W198">
            <v>0</v>
          </cell>
          <cell r="X198" t="str">
            <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I198">
            <v>0</v>
          </cell>
          <cell r="BJ198">
            <v>0</v>
          </cell>
          <cell r="BK198">
            <v>0</v>
          </cell>
          <cell r="BL198">
            <v>0</v>
          </cell>
          <cell r="BM198">
            <v>0</v>
          </cell>
          <cell r="BN198">
            <v>0</v>
          </cell>
          <cell r="BO198">
            <v>0</v>
          </cell>
          <cell r="BP198">
            <v>0</v>
          </cell>
          <cell r="BQ198">
            <v>0</v>
          </cell>
          <cell r="BR198">
            <v>0</v>
          </cell>
          <cell r="BS198">
            <v>0</v>
          </cell>
          <cell r="BT198">
            <v>0</v>
          </cell>
          <cell r="BU198">
            <v>0</v>
          </cell>
          <cell r="BV198">
            <v>0</v>
          </cell>
        </row>
        <row r="199">
          <cell r="P199">
            <v>1.02</v>
          </cell>
          <cell r="Q199">
            <v>1.01</v>
          </cell>
          <cell r="R199" t="str">
            <v/>
          </cell>
          <cell r="W199" t="str">
            <v>How old are you?</v>
          </cell>
          <cell r="X199" t="str">
            <v>[USE HISTORICAL EVENTS CARD TO ESTIMATE IF RESPONDENT DOES NOT KNOW]</v>
          </cell>
          <cell r="Y199" t="str">
            <v>Years Old (Female)</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I199">
            <v>0</v>
          </cell>
          <cell r="BJ199">
            <v>0</v>
          </cell>
          <cell r="BK199">
            <v>0</v>
          </cell>
          <cell r="BL199">
            <v>0</v>
          </cell>
          <cell r="BM199">
            <v>0</v>
          </cell>
          <cell r="BN199">
            <v>0</v>
          </cell>
          <cell r="BO199">
            <v>0</v>
          </cell>
          <cell r="BP199">
            <v>0</v>
          </cell>
          <cell r="BQ199">
            <v>0</v>
          </cell>
          <cell r="BR199">
            <v>0</v>
          </cell>
          <cell r="BS199">
            <v>0</v>
          </cell>
          <cell r="BT199">
            <v>0</v>
          </cell>
          <cell r="BU199">
            <v>0</v>
          </cell>
          <cell r="BV199">
            <v>0</v>
          </cell>
        </row>
        <row r="200">
          <cell r="P200">
            <v>3.08</v>
          </cell>
          <cell r="Q200">
            <v>3.0599999999999987</v>
          </cell>
          <cell r="R200" t="str">
            <v/>
          </cell>
          <cell r="W200" t="str">
            <v>Why didn't {you / member of household} receive any treatment {for the illness mentioned in question 2.08}?</v>
          </cell>
          <cell r="X200" t="str">
            <v/>
          </cell>
          <cell r="Y200" t="str">
            <v>Not Needed / Injury Was Not Serious</v>
          </cell>
          <cell r="Z200" t="str">
            <v>No One Was Available in Village to Administer Treatment</v>
          </cell>
          <cell r="AA200" t="str">
            <v>Lack of Transportation</v>
          </cell>
          <cell r="AB200" t="str">
            <v>Location of Treatment Was Too Far Away</v>
          </cell>
          <cell r="AC200" t="str">
            <v>Travel to Treatment Location Was Too Expensive</v>
          </cell>
          <cell r="AD200" t="str">
            <v>Treatment Was Too Expensive</v>
          </cell>
          <cell r="AE200" t="str">
            <v>No Money for Treatment</v>
          </cell>
          <cell r="AF200" t="str">
            <v>Poor Quality of Available Treatment</v>
          </cell>
          <cell r="AG200" t="str">
            <v>Did Not Believe Treatment Would Help</v>
          </cell>
          <cell r="AH200" t="str">
            <v>Illness / Injury Was Incurable</v>
          </cell>
          <cell r="AI200" t="str">
            <v>No Time to Take for Treatment</v>
          </cell>
          <cell r="AJ200" t="str">
            <v>Lack of Security on Road</v>
          </cell>
          <cell r="AK200" t="str">
            <v>No Female Was Available in Village to Administer Treatment</v>
          </cell>
          <cell r="AL200" t="str">
            <v>No Female Medical Personnel</v>
          </cell>
          <cell r="AM200" t="str">
            <v>No Female Medical Personnel Who Could Come to Dwelling</v>
          </cell>
          <cell r="AN200" t="str">
            <v xml:space="preserve">No One to Accompany </v>
          </cell>
          <cell r="AO200" t="str">
            <v>Husband Did Not Allow</v>
          </cell>
          <cell r="AP200" t="str">
            <v>Family Did Not Allow</v>
          </cell>
          <cell r="AQ200" t="str">
            <v>Traditional Constraints</v>
          </cell>
          <cell r="AR200" t="str">
            <v>Other:</v>
          </cell>
          <cell r="AS200">
            <v>0</v>
          </cell>
          <cell r="AT200">
            <v>0</v>
          </cell>
          <cell r="AU200">
            <v>0</v>
          </cell>
          <cell r="AV200">
            <v>0</v>
          </cell>
          <cell r="AW200">
            <v>0</v>
          </cell>
          <cell r="AX200">
            <v>0</v>
          </cell>
          <cell r="AY200">
            <v>0</v>
          </cell>
          <cell r="AZ200">
            <v>0</v>
          </cell>
          <cell r="BA200">
            <v>0</v>
          </cell>
          <cell r="BB200">
            <v>0</v>
          </cell>
          <cell r="BC200">
            <v>0</v>
          </cell>
          <cell r="BD200">
            <v>0</v>
          </cell>
          <cell r="BE200">
            <v>0</v>
          </cell>
          <cell r="BF200">
            <v>0</v>
          </cell>
          <cell r="BG200">
            <v>0</v>
          </cell>
          <cell r="BH200">
            <v>0</v>
          </cell>
          <cell r="BI200">
            <v>0</v>
          </cell>
          <cell r="BJ200">
            <v>0</v>
          </cell>
          <cell r="BK200">
            <v>0</v>
          </cell>
          <cell r="BL200">
            <v>0</v>
          </cell>
          <cell r="BM200">
            <v>0</v>
          </cell>
          <cell r="BN200">
            <v>0</v>
          </cell>
          <cell r="BO200">
            <v>0</v>
          </cell>
          <cell r="BP200">
            <v>0</v>
          </cell>
          <cell r="BQ200">
            <v>0</v>
          </cell>
          <cell r="BR200">
            <v>0</v>
          </cell>
          <cell r="BS200">
            <v>0</v>
          </cell>
          <cell r="BT200">
            <v>0</v>
          </cell>
          <cell r="BU200">
            <v>0</v>
          </cell>
          <cell r="BV200">
            <v>0</v>
          </cell>
        </row>
        <row r="201">
          <cell r="P201">
            <v>3.18</v>
          </cell>
          <cell r="Q201" t="str">
            <v>N/A</v>
          </cell>
          <cell r="R201" t="str">
            <v/>
          </cell>
          <cell r="W201" t="str">
            <v>Have there been any innoculation campaigns in this village during the past 2 years?</v>
          </cell>
          <cell r="X201" t="str">
            <v/>
          </cell>
          <cell r="Y201" t="str">
            <v>No</v>
          </cell>
          <cell r="Z201" t="str">
            <v>Yes</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I201">
            <v>0</v>
          </cell>
          <cell r="BJ201">
            <v>0</v>
          </cell>
          <cell r="BK201">
            <v>0</v>
          </cell>
          <cell r="BL201">
            <v>0</v>
          </cell>
          <cell r="BM201">
            <v>0</v>
          </cell>
          <cell r="BN201">
            <v>0</v>
          </cell>
          <cell r="BO201">
            <v>0</v>
          </cell>
          <cell r="BP201">
            <v>0</v>
          </cell>
          <cell r="BQ201">
            <v>0</v>
          </cell>
          <cell r="BR201">
            <v>0</v>
          </cell>
          <cell r="BS201">
            <v>0</v>
          </cell>
          <cell r="BT201">
            <v>0</v>
          </cell>
          <cell r="BU201">
            <v>0</v>
          </cell>
          <cell r="BV201">
            <v>0</v>
          </cell>
        </row>
        <row r="202">
          <cell r="P202" t="str">
            <v>N.01</v>
          </cell>
          <cell r="Q202" t="str">
            <v>N/A</v>
          </cell>
          <cell r="R202" t="str">
            <v/>
          </cell>
          <cell r="W202" t="str">
            <v>If food aid is provided by an NGO for distribution among the needy families of the village, who is reponsible for deciding which households would be selected?</v>
          </cell>
          <cell r="X202" t="str">
            <v/>
          </cell>
          <cell r="Y202" t="str">
            <v>No Such Person</v>
          </cell>
          <cell r="Z202" t="str">
            <v>Malik</v>
          </cell>
          <cell r="AA202" t="str">
            <v>Arbab</v>
          </cell>
          <cell r="AB202" t="str">
            <v>Qariyadar</v>
          </cell>
          <cell r="AC202" t="str">
            <v>Khan</v>
          </cell>
          <cell r="AD202" t="str">
            <v>Zamindar</v>
          </cell>
          <cell r="AE202" t="str">
            <v>Beg / Baay</v>
          </cell>
          <cell r="AF202" t="str">
            <v>Commander</v>
          </cell>
          <cell r="AG202" t="str">
            <v>Mullah / Imam</v>
          </cell>
          <cell r="AH202" t="str">
            <v>Mosque Mullah</v>
          </cell>
          <cell r="AI202" t="str">
            <v>Mawlawi</v>
          </cell>
          <cell r="AJ202" t="str">
            <v>Religious Scholar</v>
          </cell>
          <cell r="AK202" t="str">
            <v>Rohani</v>
          </cell>
          <cell r="AL202" t="str">
            <v>Judge</v>
          </cell>
          <cell r="AM202" t="str">
            <v>Tribal Elders</v>
          </cell>
          <cell r="AN202" t="str">
            <v>Whitebeards</v>
          </cell>
          <cell r="AO202" t="str">
            <v>Council</v>
          </cell>
          <cell r="AP202" t="str">
            <v>CDC</v>
          </cell>
          <cell r="AQ202" t="str">
            <v>Tribal Council</v>
          </cell>
          <cell r="AR202" t="str">
            <v>Head of CDC</v>
          </cell>
          <cell r="AS202" t="str">
            <v>Treasurer of CDC</v>
          </cell>
          <cell r="AT202" t="str">
            <v>Member of CDC</v>
          </cell>
          <cell r="AU202" t="str">
            <v>Head of Council</v>
          </cell>
          <cell r="AV202" t="str">
            <v>Member of Council</v>
          </cell>
          <cell r="AW202" t="str">
            <v>Head of Tribal Council</v>
          </cell>
          <cell r="AX202" t="str">
            <v>Member of Tribal Council</v>
          </cell>
          <cell r="AY202" t="str">
            <v>People's Representative</v>
          </cell>
          <cell r="AZ202" t="str">
            <v>Police Commander</v>
          </cell>
          <cell r="BA202" t="str">
            <v>District Administrator</v>
          </cell>
          <cell r="BB202" t="str">
            <v>Villagers</v>
          </cell>
          <cell r="BC202" t="str">
            <v>Other:</v>
          </cell>
          <cell r="BD202">
            <v>0</v>
          </cell>
          <cell r="BE202">
            <v>0</v>
          </cell>
          <cell r="BF202">
            <v>0</v>
          </cell>
          <cell r="BG202">
            <v>0</v>
          </cell>
          <cell r="BH202">
            <v>0</v>
          </cell>
          <cell r="BI202">
            <v>0</v>
          </cell>
          <cell r="BJ202">
            <v>0</v>
          </cell>
          <cell r="BK202">
            <v>0</v>
          </cell>
          <cell r="BL202">
            <v>0</v>
          </cell>
          <cell r="BM202">
            <v>0</v>
          </cell>
          <cell r="BN202">
            <v>0</v>
          </cell>
          <cell r="BO202">
            <v>0</v>
          </cell>
          <cell r="BP202">
            <v>0</v>
          </cell>
          <cell r="BQ202">
            <v>0</v>
          </cell>
          <cell r="BR202">
            <v>0</v>
          </cell>
          <cell r="BS202">
            <v>0</v>
          </cell>
          <cell r="BT202">
            <v>0</v>
          </cell>
          <cell r="BU202">
            <v>0</v>
          </cell>
          <cell r="BV202">
            <v>0</v>
          </cell>
        </row>
        <row r="203">
          <cell r="P203">
            <v>6.1</v>
          </cell>
          <cell r="Q203">
            <v>4.0499999999999989</v>
          </cell>
          <cell r="R203" t="str">
            <v/>
          </cell>
          <cell r="W203" t="str">
            <v>If someone in the village needs food or money as a result of a personal catastrophe, who or what group will assist them?</v>
          </cell>
          <cell r="X203" t="str">
            <v/>
          </cell>
          <cell r="Y203" t="str">
            <v>No Such Person</v>
          </cell>
          <cell r="Z203" t="str">
            <v>Malik</v>
          </cell>
          <cell r="AA203" t="str">
            <v>Arbab</v>
          </cell>
          <cell r="AB203" t="str">
            <v>Qariyadar</v>
          </cell>
          <cell r="AC203" t="str">
            <v>Khan</v>
          </cell>
          <cell r="AD203" t="str">
            <v>Zamindar</v>
          </cell>
          <cell r="AE203" t="str">
            <v>Beg / Baay</v>
          </cell>
          <cell r="AF203" t="str">
            <v>Commander</v>
          </cell>
          <cell r="AG203" t="str">
            <v>Mullah / Imam</v>
          </cell>
          <cell r="AH203" t="str">
            <v>Mosque Mullah</v>
          </cell>
          <cell r="AI203" t="str">
            <v>Mawlawi</v>
          </cell>
          <cell r="AJ203" t="str">
            <v>Religious Scholar</v>
          </cell>
          <cell r="AK203" t="str">
            <v>Rohani</v>
          </cell>
          <cell r="AL203" t="str">
            <v>Judge</v>
          </cell>
          <cell r="AM203" t="str">
            <v>Tribal Elders</v>
          </cell>
          <cell r="AN203" t="str">
            <v>Whitebeards</v>
          </cell>
          <cell r="AO203" t="str">
            <v>Council</v>
          </cell>
          <cell r="AP203" t="str">
            <v>CDC</v>
          </cell>
          <cell r="AQ203" t="str">
            <v>Tribal Council</v>
          </cell>
          <cell r="AR203" t="str">
            <v>Head of CDC</v>
          </cell>
          <cell r="AS203" t="str">
            <v>Treasurer of CDC</v>
          </cell>
          <cell r="AT203" t="str">
            <v>Member of CDC</v>
          </cell>
          <cell r="AU203" t="str">
            <v>Head of Council</v>
          </cell>
          <cell r="AV203" t="str">
            <v>Member of Council</v>
          </cell>
          <cell r="AW203" t="str">
            <v>Head of Tribal Council</v>
          </cell>
          <cell r="AX203" t="str">
            <v>Member of Tribal Council</v>
          </cell>
          <cell r="AY203" t="str">
            <v>People's Representative</v>
          </cell>
          <cell r="AZ203" t="str">
            <v>Police Commander</v>
          </cell>
          <cell r="BA203" t="str">
            <v>District Administrator</v>
          </cell>
          <cell r="BB203" t="str">
            <v>Villagers</v>
          </cell>
          <cell r="BC203" t="str">
            <v>Other:</v>
          </cell>
          <cell r="BD203">
            <v>0</v>
          </cell>
          <cell r="BE203">
            <v>0</v>
          </cell>
          <cell r="BF203">
            <v>0</v>
          </cell>
          <cell r="BG203">
            <v>0</v>
          </cell>
          <cell r="BH203">
            <v>0</v>
          </cell>
          <cell r="BI203">
            <v>0</v>
          </cell>
          <cell r="BJ203">
            <v>0</v>
          </cell>
          <cell r="BK203">
            <v>0</v>
          </cell>
          <cell r="BL203">
            <v>0</v>
          </cell>
          <cell r="BM203">
            <v>0</v>
          </cell>
          <cell r="BN203">
            <v>0</v>
          </cell>
          <cell r="BO203">
            <v>0</v>
          </cell>
          <cell r="BP203">
            <v>0</v>
          </cell>
          <cell r="BQ203">
            <v>0</v>
          </cell>
          <cell r="BR203">
            <v>0</v>
          </cell>
          <cell r="BS203">
            <v>0</v>
          </cell>
          <cell r="BT203">
            <v>0</v>
          </cell>
          <cell r="BU203">
            <v>0</v>
          </cell>
          <cell r="BV203">
            <v>0</v>
          </cell>
        </row>
        <row r="204">
          <cell r="P204">
            <v>6.22</v>
          </cell>
          <cell r="Q204">
            <v>4.0799999999999983</v>
          </cell>
          <cell r="R204" t="str">
            <v/>
          </cell>
          <cell r="W204" t="str">
            <v>In your opinion, how should the provincial governor be selected?</v>
          </cell>
          <cell r="X204" t="str">
            <v/>
          </cell>
          <cell r="Y204" t="str">
            <v>Position Should be Inherited from Father or Family</v>
          </cell>
          <cell r="Z204" t="str">
            <v>Select by:</v>
          </cell>
          <cell r="AA204" t="str">
            <v>President of Afghanistan</v>
          </cell>
          <cell r="AB204" t="str">
            <v>Parliament</v>
          </cell>
          <cell r="AC204" t="str">
            <v>Central Government</v>
          </cell>
          <cell r="AD204" t="str">
            <v>District Administrators</v>
          </cell>
          <cell r="AE204" t="str">
            <v>Province Council</v>
          </cell>
          <cell r="AF204" t="str">
            <v>Local Commander</v>
          </cell>
          <cell r="AG204" t="str">
            <v>NGO</v>
          </cell>
          <cell r="AH204" t="str">
            <v>Influential People in Province</v>
          </cell>
          <cell r="AI204" t="str">
            <v>Leaders from Villages in Province</v>
          </cell>
          <cell r="AJ204" t="str">
            <v>Village Councils of the Province</v>
          </cell>
          <cell r="AK204" t="str">
            <v>Political Parties</v>
          </cell>
          <cell r="AL204" t="str">
            <v>CDCs in Province</v>
          </cell>
          <cell r="AM204" t="str">
            <v>Secret Ballot Election Open to Men in Province</v>
          </cell>
          <cell r="AN204" t="str">
            <v>Secret Ballot Election Open to Women in Province</v>
          </cell>
          <cell r="AO204" t="str">
            <v>Secret Ballot Election Open to All People in Province</v>
          </cell>
          <cell r="AP204" t="str">
            <v>Other:</v>
          </cell>
          <cell r="AQ204">
            <v>0</v>
          </cell>
          <cell r="AR204">
            <v>0</v>
          </cell>
          <cell r="AS204">
            <v>0</v>
          </cell>
          <cell r="AT204">
            <v>0</v>
          </cell>
          <cell r="AU204">
            <v>0</v>
          </cell>
          <cell r="AV204">
            <v>0</v>
          </cell>
          <cell r="AW204">
            <v>0</v>
          </cell>
          <cell r="AX204">
            <v>0</v>
          </cell>
          <cell r="AY204">
            <v>0</v>
          </cell>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v>
          </cell>
          <cell r="BO204">
            <v>0</v>
          </cell>
          <cell r="BP204">
            <v>0</v>
          </cell>
          <cell r="BQ204">
            <v>0</v>
          </cell>
          <cell r="BR204">
            <v>0</v>
          </cell>
          <cell r="BS204">
            <v>0</v>
          </cell>
          <cell r="BT204">
            <v>0</v>
          </cell>
          <cell r="BU204">
            <v>0</v>
          </cell>
          <cell r="BV204">
            <v>0</v>
          </cell>
        </row>
        <row r="205">
          <cell r="P205">
            <v>5.1100000000000003</v>
          </cell>
          <cell r="Q205">
            <v>5.0299999999999994</v>
          </cell>
          <cell r="R205" t="str">
            <v/>
          </cell>
          <cell r="W205" t="str">
            <v>Are you or a member of your household a regular member of {name of council 1 / 2 / 3}?</v>
          </cell>
          <cell r="X205" t="str">
            <v/>
          </cell>
          <cell r="Y205" t="str">
            <v>No, neither respondent nor his household members are members of council</v>
          </cell>
          <cell r="Z205" t="str">
            <v>Yes, respondent is a member of council</v>
          </cell>
          <cell r="AA205" t="str">
            <v>Yes, household member is a member of council</v>
          </cell>
          <cell r="AB205" t="str">
            <v>Yes, both respondent and household members are members of council</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V205">
            <v>0</v>
          </cell>
          <cell r="AW205">
            <v>0</v>
          </cell>
          <cell r="AX205">
            <v>0</v>
          </cell>
          <cell r="AY205">
            <v>0</v>
          </cell>
          <cell r="AZ205">
            <v>0</v>
          </cell>
          <cell r="BA205">
            <v>0</v>
          </cell>
          <cell r="BB205">
            <v>0</v>
          </cell>
          <cell r="BC205">
            <v>0</v>
          </cell>
          <cell r="BD205">
            <v>0</v>
          </cell>
          <cell r="BE205">
            <v>0</v>
          </cell>
          <cell r="BF205">
            <v>0</v>
          </cell>
          <cell r="BG205">
            <v>0</v>
          </cell>
          <cell r="BH205">
            <v>0</v>
          </cell>
          <cell r="BI205">
            <v>0</v>
          </cell>
          <cell r="BJ205">
            <v>0</v>
          </cell>
          <cell r="BK205">
            <v>0</v>
          </cell>
          <cell r="BL205">
            <v>0</v>
          </cell>
          <cell r="BM205">
            <v>0</v>
          </cell>
          <cell r="BN205">
            <v>0</v>
          </cell>
          <cell r="BO205">
            <v>0</v>
          </cell>
          <cell r="BP205">
            <v>0</v>
          </cell>
          <cell r="BQ205">
            <v>0</v>
          </cell>
          <cell r="BR205">
            <v>0</v>
          </cell>
          <cell r="BS205">
            <v>0</v>
          </cell>
          <cell r="BT205">
            <v>0</v>
          </cell>
          <cell r="BU205">
            <v>0</v>
          </cell>
          <cell r="BV205">
            <v>0</v>
          </cell>
        </row>
        <row r="206">
          <cell r="P206">
            <v>5.12</v>
          </cell>
          <cell r="Q206">
            <v>5.0499999999999989</v>
          </cell>
          <cell r="R206" t="str">
            <v/>
          </cell>
          <cell r="W206" t="str">
            <v>What were the most important activities of {name of council 1 / 2/ 3} in the past 12 months?</v>
          </cell>
          <cell r="X206" t="str">
            <v>[MARK ALL MENTIONED]</v>
          </cell>
          <cell r="Y206" t="str">
            <v>Nothing</v>
          </cell>
          <cell r="Z206" t="str">
            <v>Resolve Disputes</v>
          </cell>
          <cell r="AA206" t="str">
            <v>Resolve Tribal Feud</v>
          </cell>
          <cell r="AB206" t="str">
            <v>Negotiate / Liase with Government</v>
          </cell>
          <cell r="AC206" t="str">
            <v>Protect Village from Attack</v>
          </cell>
          <cell r="AD206" t="str">
            <v>Hold Meetings</v>
          </cell>
          <cell r="AE206" t="str">
            <v>Make Rules for Villagers</v>
          </cell>
          <cell r="AF206" t="str">
            <v>Promote Health and Hygiene of Villagers</v>
          </cell>
          <cell r="AG206" t="str">
            <v>Promote Religious Virtue of Villagers</v>
          </cell>
          <cell r="AH206" t="str">
            <v>Build New Mosque or Improve Existing Mosque</v>
          </cell>
          <cell r="AI206" t="str">
            <v>Consult with Villagers about Selection of Development Projects</v>
          </cell>
          <cell r="AJ206" t="str">
            <v>Manage Development Projects</v>
          </cell>
          <cell r="AK206" t="str">
            <v>Development Project [SPECIFY]:</v>
          </cell>
          <cell r="AL206" t="str">
            <v>Training Course [SPECIFY]:</v>
          </cell>
          <cell r="AM206" t="str">
            <v>Other:</v>
          </cell>
          <cell r="AN206">
            <v>0</v>
          </cell>
          <cell r="AO206">
            <v>0</v>
          </cell>
          <cell r="AP206">
            <v>0</v>
          </cell>
          <cell r="AQ206">
            <v>0</v>
          </cell>
          <cell r="AR206">
            <v>0</v>
          </cell>
          <cell r="AS206">
            <v>0</v>
          </cell>
          <cell r="AT206">
            <v>0</v>
          </cell>
          <cell r="AU206">
            <v>0</v>
          </cell>
          <cell r="AV206">
            <v>0</v>
          </cell>
          <cell r="AW206">
            <v>0</v>
          </cell>
          <cell r="AX206">
            <v>0</v>
          </cell>
          <cell r="AY206">
            <v>0</v>
          </cell>
          <cell r="AZ206">
            <v>0</v>
          </cell>
          <cell r="BA206">
            <v>0</v>
          </cell>
          <cell r="BB206">
            <v>0</v>
          </cell>
          <cell r="BC206">
            <v>0</v>
          </cell>
          <cell r="BD206">
            <v>0</v>
          </cell>
          <cell r="BE206">
            <v>0</v>
          </cell>
          <cell r="BF206">
            <v>0</v>
          </cell>
          <cell r="BG206">
            <v>0</v>
          </cell>
          <cell r="BH206">
            <v>0</v>
          </cell>
          <cell r="BI206">
            <v>0</v>
          </cell>
          <cell r="BJ206">
            <v>0</v>
          </cell>
          <cell r="BK206">
            <v>0</v>
          </cell>
          <cell r="BL206">
            <v>0</v>
          </cell>
          <cell r="BM206">
            <v>0</v>
          </cell>
          <cell r="BN206">
            <v>0</v>
          </cell>
          <cell r="BO206">
            <v>0</v>
          </cell>
          <cell r="BP206">
            <v>0</v>
          </cell>
          <cell r="BQ206">
            <v>0</v>
          </cell>
          <cell r="BR206">
            <v>0</v>
          </cell>
          <cell r="BS206">
            <v>0</v>
          </cell>
          <cell r="BT206">
            <v>0</v>
          </cell>
          <cell r="BU206">
            <v>0</v>
          </cell>
          <cell r="BV206">
            <v>0</v>
          </cell>
        </row>
        <row r="207">
          <cell r="P207">
            <v>5.15</v>
          </cell>
          <cell r="Q207">
            <v>5.0899999999999981</v>
          </cell>
          <cell r="R207" t="str">
            <v/>
          </cell>
          <cell r="W207" t="str">
            <v>What is the name of this council?</v>
          </cell>
          <cell r="X207" t="str">
            <v/>
          </cell>
          <cell r="Y207" t="str">
            <v>Shura</v>
          </cell>
          <cell r="Z207" t="str">
            <v>Jirga</v>
          </cell>
          <cell r="AA207" t="str">
            <v>Village Shura</v>
          </cell>
          <cell r="AB207" t="str">
            <v>Village Jirga</v>
          </cell>
          <cell r="AC207" t="str">
            <v>Community Development Council [ONLY]</v>
          </cell>
          <cell r="AD207" t="str">
            <v>Hambastagi Shura</v>
          </cell>
          <cell r="AE207" t="str">
            <v>Local Shura</v>
          </cell>
          <cell r="AF207" t="str">
            <v>Local Jirga</v>
          </cell>
          <cell r="AG207" t="str">
            <v>CDC</v>
          </cell>
          <cell r="AH207" t="str">
            <v>Women's Council</v>
          </cell>
          <cell r="AI207" t="str">
            <v>Women's CDC</v>
          </cell>
          <cell r="AJ207" t="str">
            <v>Women's Sub-Council of CDC</v>
          </cell>
          <cell r="AK207" t="str">
            <v>Other:</v>
          </cell>
          <cell r="AL207">
            <v>0</v>
          </cell>
          <cell r="AM207">
            <v>0</v>
          </cell>
          <cell r="AN207">
            <v>0</v>
          </cell>
          <cell r="AO207">
            <v>0</v>
          </cell>
          <cell r="AP207">
            <v>0</v>
          </cell>
          <cell r="AQ207">
            <v>0</v>
          </cell>
          <cell r="AR207">
            <v>0</v>
          </cell>
          <cell r="AS207">
            <v>0</v>
          </cell>
          <cell r="AT207">
            <v>0</v>
          </cell>
          <cell r="AU207">
            <v>0</v>
          </cell>
          <cell r="AV207">
            <v>0</v>
          </cell>
          <cell r="AW207">
            <v>0</v>
          </cell>
          <cell r="AX207">
            <v>0</v>
          </cell>
          <cell r="AY207">
            <v>0</v>
          </cell>
          <cell r="AZ207">
            <v>0</v>
          </cell>
          <cell r="BA207">
            <v>0</v>
          </cell>
          <cell r="BB207">
            <v>0</v>
          </cell>
          <cell r="BC207">
            <v>0</v>
          </cell>
          <cell r="BD207">
            <v>0</v>
          </cell>
          <cell r="BE207">
            <v>0</v>
          </cell>
          <cell r="BF207">
            <v>0</v>
          </cell>
          <cell r="BG207">
            <v>0</v>
          </cell>
          <cell r="BH207">
            <v>0</v>
          </cell>
          <cell r="BI207">
            <v>0</v>
          </cell>
          <cell r="BJ207">
            <v>0</v>
          </cell>
          <cell r="BK207">
            <v>0</v>
          </cell>
          <cell r="BL207">
            <v>0</v>
          </cell>
          <cell r="BM207">
            <v>0</v>
          </cell>
          <cell r="BN207">
            <v>0</v>
          </cell>
          <cell r="BO207">
            <v>0</v>
          </cell>
          <cell r="BP207">
            <v>0</v>
          </cell>
          <cell r="BQ207">
            <v>0</v>
          </cell>
          <cell r="BR207">
            <v>0</v>
          </cell>
          <cell r="BS207">
            <v>0</v>
          </cell>
          <cell r="BT207">
            <v>0</v>
          </cell>
          <cell r="BU207">
            <v>0</v>
          </cell>
          <cell r="BV207">
            <v>0</v>
          </cell>
        </row>
        <row r="208">
          <cell r="P208">
            <v>5.17</v>
          </cell>
          <cell r="Q208">
            <v>5.0999999999999979</v>
          </cell>
          <cell r="R208">
            <v>5.1199999999999974</v>
          </cell>
          <cell r="W208" t="str">
            <v>What is the name of the head of {name of women's council}?</v>
          </cell>
          <cell r="X208" t="str">
            <v/>
          </cell>
          <cell r="Y208" t="str">
            <v>Council Does Not Have a Head</v>
          </cell>
          <cell r="Z208">
            <v>0</v>
          </cell>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0</v>
          </cell>
          <cell r="AU208">
            <v>0</v>
          </cell>
          <cell r="AV208">
            <v>0</v>
          </cell>
          <cell r="AW208">
            <v>0</v>
          </cell>
          <cell r="AX208">
            <v>0</v>
          </cell>
          <cell r="AY208">
            <v>0</v>
          </cell>
          <cell r="AZ208">
            <v>0</v>
          </cell>
          <cell r="BA208">
            <v>0</v>
          </cell>
          <cell r="BB208">
            <v>0</v>
          </cell>
          <cell r="BC208">
            <v>0</v>
          </cell>
          <cell r="BD208">
            <v>0</v>
          </cell>
          <cell r="BE208">
            <v>0</v>
          </cell>
          <cell r="BF208">
            <v>0</v>
          </cell>
          <cell r="BG208">
            <v>0</v>
          </cell>
          <cell r="BH208">
            <v>0</v>
          </cell>
          <cell r="BI208">
            <v>0</v>
          </cell>
          <cell r="BJ208">
            <v>0</v>
          </cell>
          <cell r="BK208">
            <v>0</v>
          </cell>
          <cell r="BL208">
            <v>0</v>
          </cell>
          <cell r="BM208">
            <v>0</v>
          </cell>
          <cell r="BN208">
            <v>0</v>
          </cell>
          <cell r="BO208">
            <v>0</v>
          </cell>
          <cell r="BP208">
            <v>0</v>
          </cell>
          <cell r="BQ208">
            <v>0</v>
          </cell>
          <cell r="BR208">
            <v>0</v>
          </cell>
          <cell r="BS208">
            <v>0</v>
          </cell>
          <cell r="BT208">
            <v>0</v>
          </cell>
          <cell r="BU208">
            <v>0</v>
          </cell>
          <cell r="BV208">
            <v>0</v>
          </cell>
        </row>
        <row r="209">
          <cell r="P209">
            <v>5.18</v>
          </cell>
          <cell r="Q209">
            <v>5.1099999999999977</v>
          </cell>
          <cell r="R209" t="str">
            <v/>
          </cell>
          <cell r="W209" t="str">
            <v>How did this woman become head of {name of women's council}?</v>
          </cell>
          <cell r="X209" t="str">
            <v/>
          </cell>
          <cell r="Y209" t="str">
            <v>Position is Inherited From Father or Family</v>
          </cell>
          <cell r="Z209" t="str">
            <v>Selected by . . .</v>
          </cell>
          <cell r="AA209" t="str">
            <v>Powerful People in Village</v>
          </cell>
          <cell r="AB209" t="str">
            <v>White Beards</v>
          </cell>
          <cell r="AC209" t="str">
            <v>Village Shura</v>
          </cell>
          <cell r="AD209" t="str">
            <v>District Administrator</v>
          </cell>
          <cell r="AE209" t="str">
            <v>Provincial Governor</v>
          </cell>
          <cell r="AF209" t="str">
            <v>Government Officials</v>
          </cell>
          <cell r="AG209" t="str">
            <v>NGO</v>
          </cell>
          <cell r="AH209" t="str">
            <v>Other Powerful People</v>
          </cell>
          <cell r="AI209" t="str">
            <v>Secret Ballot Election Open to All Villagers</v>
          </cell>
          <cell r="AJ209" t="str">
            <v>Secret Ballot Election Open to Village Men</v>
          </cell>
          <cell r="AK209" t="str">
            <v>Secret Ballot Election Open to Village Women</v>
          </cell>
          <cell r="AL209" t="str">
            <v>Meeting of All Villagers</v>
          </cell>
          <cell r="AM209" t="str">
            <v>Meeting of Village Men</v>
          </cell>
          <cell r="AN209" t="str">
            <v>Meeting of Village Women</v>
          </cell>
          <cell r="AO209" t="str">
            <v>Other:</v>
          </cell>
          <cell r="AP209">
            <v>0</v>
          </cell>
          <cell r="AQ209">
            <v>0</v>
          </cell>
          <cell r="AR209">
            <v>0</v>
          </cell>
          <cell r="AS209">
            <v>0</v>
          </cell>
          <cell r="AT209">
            <v>0</v>
          </cell>
          <cell r="AU209">
            <v>0</v>
          </cell>
          <cell r="AV209">
            <v>0</v>
          </cell>
          <cell r="AW209">
            <v>0</v>
          </cell>
          <cell r="AX209">
            <v>0</v>
          </cell>
          <cell r="AY209">
            <v>0</v>
          </cell>
          <cell r="AZ209">
            <v>0</v>
          </cell>
          <cell r="BA209">
            <v>0</v>
          </cell>
          <cell r="BB209">
            <v>0</v>
          </cell>
          <cell r="BC209">
            <v>0</v>
          </cell>
          <cell r="BD209">
            <v>0</v>
          </cell>
          <cell r="BE209">
            <v>0</v>
          </cell>
          <cell r="BF209">
            <v>0</v>
          </cell>
          <cell r="BG209">
            <v>0</v>
          </cell>
          <cell r="BH209">
            <v>0</v>
          </cell>
          <cell r="BI209">
            <v>0</v>
          </cell>
          <cell r="BJ209">
            <v>0</v>
          </cell>
          <cell r="BK209">
            <v>0</v>
          </cell>
          <cell r="BL209">
            <v>0</v>
          </cell>
          <cell r="BM209">
            <v>0</v>
          </cell>
          <cell r="BN209">
            <v>0</v>
          </cell>
          <cell r="BO209">
            <v>0</v>
          </cell>
          <cell r="BP209">
            <v>0</v>
          </cell>
          <cell r="BQ209">
            <v>0</v>
          </cell>
          <cell r="BR209">
            <v>0</v>
          </cell>
          <cell r="BS209">
            <v>0</v>
          </cell>
          <cell r="BT209">
            <v>0</v>
          </cell>
          <cell r="BU209">
            <v>0</v>
          </cell>
          <cell r="BV209">
            <v>0</v>
          </cell>
        </row>
        <row r="210">
          <cell r="P210">
            <v>4.04</v>
          </cell>
          <cell r="Q210">
            <v>6.0299999999999994</v>
          </cell>
          <cell r="R210" t="str">
            <v/>
          </cell>
          <cell r="W210" t="str">
            <v>What type of {project / projects}?</v>
          </cell>
          <cell r="X210" t="str">
            <v>[MARK ALL MENTIONED]</v>
          </cell>
          <cell r="Y210" t="str">
            <v>Drinking Water</v>
          </cell>
          <cell r="Z210" t="str">
            <v>Irrigation</v>
          </cell>
          <cell r="AA210" t="str">
            <v>Schools</v>
          </cell>
          <cell r="AB210" t="str">
            <v>Health or Hygiene Courses</v>
          </cell>
          <cell r="AC210" t="str">
            <v>Clinic or Other Health Facilities</v>
          </cell>
          <cell r="AD210" t="str">
            <v>Seeds</v>
          </cell>
          <cell r="AE210" t="str">
            <v>Agricultural Equipment</v>
          </cell>
          <cell r="AF210" t="str">
            <v>Livestock</v>
          </cell>
          <cell r="AG210" t="str">
            <v>Roads or Bridges</v>
          </cell>
          <cell r="AH210" t="str">
            <v>Electricity</v>
          </cell>
          <cell r="AI210" t="str">
            <v>Microfinance Programs</v>
          </cell>
          <cell r="AJ210" t="str">
            <v>Communal Toilet Facilities</v>
          </cell>
          <cell r="AK210" t="str">
            <v>Community Center</v>
          </cell>
          <cell r="AL210" t="str">
            <v>Mosque</v>
          </cell>
          <cell r="AM210" t="str">
            <v>Governance</v>
          </cell>
          <cell r="AN210" t="str">
            <v>Dispute Resolution</v>
          </cell>
          <cell r="AO210" t="str">
            <v>Cash-for-Work for Men</v>
          </cell>
          <cell r="AP210" t="str">
            <v>Cash-for-Work for Women</v>
          </cell>
          <cell r="AQ210" t="str">
            <v>Food-for-Work for Women</v>
          </cell>
          <cell r="AR210" t="str">
            <v>Food-for-Work for Men</v>
          </cell>
          <cell r="AS210" t="str">
            <v>Food Security</v>
          </cell>
          <cell r="AT210" t="str">
            <v>Income Generation for Women</v>
          </cell>
          <cell r="AU210" t="str">
            <v>Income Generation for Men</v>
          </cell>
          <cell r="AV210" t="str">
            <v>Skills Training for Women</v>
          </cell>
          <cell r="AW210" t="str">
            <v>Skills Training for Men</v>
          </cell>
          <cell r="AX210" t="str">
            <v>Literacy Courses for Women</v>
          </cell>
          <cell r="AY210" t="str">
            <v>Literacy Courses for Men</v>
          </cell>
          <cell r="AZ210" t="str">
            <v>Flood Protection Wall</v>
          </cell>
          <cell r="BA210" t="str">
            <v>Kariz</v>
          </cell>
          <cell r="BB210" t="str">
            <v>Mill</v>
          </cell>
          <cell r="BC210" t="str">
            <v>Reforestation or Erosion Protection</v>
          </cell>
          <cell r="BD210" t="str">
            <v>Other:</v>
          </cell>
          <cell r="BE210" t="str">
            <v>Other:</v>
          </cell>
          <cell r="BF210" t="str">
            <v>Other:</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U210">
            <v>0</v>
          </cell>
          <cell r="BV210">
            <v>0</v>
          </cell>
        </row>
        <row r="211">
          <cell r="P211">
            <v>4.05</v>
          </cell>
          <cell r="Q211">
            <v>6.0399999999999991</v>
          </cell>
          <cell r="R211" t="str">
            <v/>
          </cell>
          <cell r="W211" t="str">
            <v>Who paid for these {project / projects}?</v>
          </cell>
          <cell r="X211" t="str">
            <v>[MARK ALL MENTIONED]</v>
          </cell>
          <cell r="Y211" t="str">
            <v>Central Government</v>
          </cell>
          <cell r="Z211" t="str">
            <v>Provincial Government</v>
          </cell>
          <cell r="AA211" t="str">
            <v>District Government</v>
          </cell>
          <cell r="AB211" t="str">
            <v>Arbab / Malik / Qariyadar</v>
          </cell>
          <cell r="AC211" t="str">
            <v>Khan / Zamindar / Beg / Baay</v>
          </cell>
          <cell r="AD211" t="str">
            <v>Mullah / Mosque Mullah / Imam</v>
          </cell>
          <cell r="AE211" t="str">
            <v>Mawlawi / Religious Scholar / Rohanion</v>
          </cell>
          <cell r="AF211" t="str">
            <v>Whitebeards / Tribal Elders</v>
          </cell>
          <cell r="AG211" t="str">
            <v>Commander</v>
          </cell>
          <cell r="AH211" t="str">
            <v>Village Council</v>
          </cell>
          <cell r="AI211" t="str">
            <v>District Council</v>
          </cell>
          <cell r="AJ211" t="str">
            <v>Province Council</v>
          </cell>
          <cell r="AK211" t="str">
            <v>NGO</v>
          </cell>
          <cell r="AL211" t="str">
            <v>MRRD</v>
          </cell>
          <cell r="AM211" t="str">
            <v>Ministry of Education</v>
          </cell>
          <cell r="AN211" t="str">
            <v>Ministry of Health</v>
          </cell>
          <cell r="AO211" t="str">
            <v>Ministry of Agriculture</v>
          </cell>
          <cell r="AP211" t="str">
            <v>Ministry of Public Works</v>
          </cell>
          <cell r="AQ211" t="str">
            <v>Other Ministry of Government of Afgahnisatan</v>
          </cell>
          <cell r="AR211" t="str">
            <v>Foreigners</v>
          </cell>
          <cell r="AS211" t="str">
            <v>NSP</v>
          </cell>
          <cell r="AT211" t="str">
            <v>NRAP / Roads Program</v>
          </cell>
          <cell r="AU211" t="str">
            <v>Afghan National Army</v>
          </cell>
          <cell r="AV211" t="str">
            <v>NATO / ISAF / PRT</v>
          </cell>
          <cell r="AW211" t="str">
            <v>US Army</v>
          </cell>
          <cell r="AX211" t="str">
            <v>Private Businessman</v>
          </cell>
          <cell r="AY211" t="str">
            <v>Villagers</v>
          </cell>
          <cell r="AZ211" t="str">
            <v>Other:</v>
          </cell>
          <cell r="BA211" t="str">
            <v>Other:</v>
          </cell>
          <cell r="BB211" t="str">
            <v>Other:</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U211">
            <v>0</v>
          </cell>
          <cell r="BV211">
            <v>0</v>
          </cell>
        </row>
        <row r="212">
          <cell r="P212">
            <v>12.099999999999998</v>
          </cell>
          <cell r="Q212" t="str">
            <v>N/A</v>
          </cell>
          <cell r="R212" t="str">
            <v/>
          </cell>
          <cell r="W212" t="str">
            <v>In your opinion, when the government officials makes a decision about a program or project, what is the most important thing for them?: (1) How much it benefits the people of Afghanistan; (2) How much it benefits their tribe; or (3) How it serves their personal interests.</v>
          </cell>
          <cell r="X212" t="str">
            <v/>
          </cell>
          <cell r="Y212" t="str">
            <v>How Much it Benefits the People of Afghanistan</v>
          </cell>
          <cell r="Z212" t="str">
            <v>How Miuch It Benefits Their Tribe</v>
          </cell>
          <cell r="AA212" t="str">
            <v>How It Serves Their Personal Interests</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cell r="AS212">
            <v>0</v>
          </cell>
          <cell r="AT212">
            <v>0</v>
          </cell>
          <cell r="AU212">
            <v>0</v>
          </cell>
          <cell r="AV212">
            <v>0</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U212">
            <v>0</v>
          </cell>
          <cell r="BV212">
            <v>0</v>
          </cell>
        </row>
        <row r="213">
          <cell r="P213">
            <v>13.01</v>
          </cell>
          <cell r="Q213" t="str">
            <v>N/A</v>
          </cell>
          <cell r="R213" t="str">
            <v/>
          </cell>
          <cell r="W213" t="str">
            <v>During the past 12 months, how many times was this village visited by representatives of the government or the police or army?</v>
          </cell>
          <cell r="X213" t="str">
            <v/>
          </cell>
          <cell r="Y213" t="str">
            <v>Zero Times</v>
          </cell>
          <cell r="Z213" t="str">
            <v>One Time</v>
          </cell>
          <cell r="AA213" t="str">
            <v>Two Times</v>
          </cell>
          <cell r="AB213" t="str">
            <v>Three Times</v>
          </cell>
          <cell r="AC213" t="str">
            <v>Four Times</v>
          </cell>
          <cell r="AD213" t="str">
            <v>Five Times</v>
          </cell>
          <cell r="AE213" t="str">
            <v>Six Times</v>
          </cell>
          <cell r="AF213" t="str">
            <v>Seven Times</v>
          </cell>
          <cell r="AG213" t="str">
            <v>Eight Times</v>
          </cell>
          <cell r="AH213" t="str">
            <v>Nine Times</v>
          </cell>
          <cell r="AI213" t="str">
            <v>Ten Times</v>
          </cell>
          <cell r="AJ213" t="str">
            <v>Twenty Times</v>
          </cell>
          <cell r="AK213" t="str">
            <v>Thirty Times</v>
          </cell>
          <cell r="AL213" t="str">
            <v>Forty Times</v>
          </cell>
          <cell r="AM213" t="str">
            <v>Fifty Times</v>
          </cell>
          <cell r="AN213" t="str">
            <v>Hundred Times</v>
          </cell>
          <cell r="AO213" t="str">
            <v>Other Times</v>
          </cell>
          <cell r="AP213" t="str">
            <v>Too Many to Count</v>
          </cell>
          <cell r="AQ213">
            <v>0</v>
          </cell>
          <cell r="AR213">
            <v>0</v>
          </cell>
          <cell r="AS213">
            <v>0</v>
          </cell>
          <cell r="AT213">
            <v>0</v>
          </cell>
          <cell r="AU213">
            <v>0</v>
          </cell>
          <cell r="AV213">
            <v>0</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U213">
            <v>0</v>
          </cell>
          <cell r="BV213">
            <v>0</v>
          </cell>
        </row>
        <row r="214">
          <cell r="P214" t="str">
            <v>N.52</v>
          </cell>
          <cell r="Q214" t="str">
            <v>N/A</v>
          </cell>
          <cell r="R214" t="str">
            <v/>
          </cell>
          <cell r="W214" t="str">
            <v>For whom did you do this work?</v>
          </cell>
          <cell r="X214" t="str">
            <v/>
          </cell>
          <cell r="Y214" t="str">
            <v>NGO</v>
          </cell>
          <cell r="Z214" t="str">
            <v>Government</v>
          </cell>
          <cell r="AA214" t="str">
            <v>Malik / Arbab / Qariyadar</v>
          </cell>
          <cell r="AB214" t="str">
            <v>Village Council</v>
          </cell>
          <cell r="AC214" t="str">
            <v>Women's Council</v>
          </cell>
          <cell r="AD214" t="str">
            <v>Neighbor</v>
          </cell>
          <cell r="AE214" t="str">
            <v>Relative</v>
          </cell>
          <cell r="AF214" t="str">
            <v>Other Villager</v>
          </cell>
          <cell r="AG214" t="str">
            <v>Other:</v>
          </cell>
          <cell r="AH214">
            <v>0</v>
          </cell>
          <cell r="AI214">
            <v>0</v>
          </cell>
          <cell r="AJ214">
            <v>0</v>
          </cell>
          <cell r="AK214">
            <v>0</v>
          </cell>
          <cell r="AL214">
            <v>0</v>
          </cell>
          <cell r="AM214">
            <v>0</v>
          </cell>
          <cell r="AN214">
            <v>0</v>
          </cell>
          <cell r="AO214">
            <v>0</v>
          </cell>
          <cell r="AP214">
            <v>0</v>
          </cell>
          <cell r="AQ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U214">
            <v>0</v>
          </cell>
          <cell r="BV214">
            <v>0</v>
          </cell>
        </row>
        <row r="215">
          <cell r="P215" t="str">
            <v>N.53</v>
          </cell>
          <cell r="Q215" t="str">
            <v>N/A</v>
          </cell>
          <cell r="R215" t="str">
            <v/>
          </cell>
          <cell r="W215" t="str">
            <v>In the past 12 months, did you do any work (other than house chores) for which you did not get paid?</v>
          </cell>
          <cell r="X215" t="str">
            <v/>
          </cell>
          <cell r="Y215" t="str">
            <v>No</v>
          </cell>
          <cell r="Z215" t="str">
            <v>Yes</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row>
        <row r="216">
          <cell r="P216" t="str">
            <v>N.54</v>
          </cell>
          <cell r="Q216" t="str">
            <v>N/A</v>
          </cell>
          <cell r="R216" t="str">
            <v/>
          </cell>
          <cell r="W216" t="str">
            <v>What type of work was this?</v>
          </cell>
          <cell r="X216" t="str">
            <v/>
          </cell>
          <cell r="Y216" t="str">
            <v>Clothes Washing for Income</v>
          </cell>
          <cell r="Z216" t="str">
            <v>Crop Production for Home Consumption</v>
          </cell>
          <cell r="AA216" t="str">
            <v>Production And Sale Of Field Crops</v>
          </cell>
          <cell r="AB216" t="str">
            <v>Production And Sale Of Opium</v>
          </cell>
          <cell r="AC216" t="str">
            <v>Production And Sale Of Orchard Products</v>
          </cell>
          <cell r="AD216" t="str">
            <v>Agricultural Wage Labour</v>
          </cell>
          <cell r="AE216" t="str">
            <v>Opium Wage Labour</v>
          </cell>
          <cell r="AF216" t="str">
            <v>Processing of Pistachios</v>
          </cell>
          <cell r="AG216" t="str">
            <v>Livestock Production for Home Consumption</v>
          </cell>
          <cell r="AH216" t="str">
            <v>Wool Weaving</v>
          </cell>
          <cell r="AI216" t="str">
            <v>Production And Sale Of Live Animals</v>
          </cell>
          <cell r="AJ216" t="str">
            <v>Production And Sale Of Leather, Skins &amp; Wool</v>
          </cell>
          <cell r="AK216" t="str">
            <v>Production and Sale of Dairy Products (Milk, Cheese, or Curd)</v>
          </cell>
          <cell r="AL216" t="str">
            <v>Livestock Wage Labour</v>
          </cell>
          <cell r="AM216" t="str">
            <v>Collection of Bushes / Firewood for Sale</v>
          </cell>
          <cell r="AN216" t="str">
            <v>Collection of Bushes / Firewood for Home Use</v>
          </cell>
          <cell r="AO216" t="str">
            <v>Beauty Parlor</v>
          </cell>
          <cell r="AP216" t="str">
            <v>Trading / Middleman</v>
          </cell>
          <cell r="AQ216" t="str">
            <v>Collector and Seller Of Bushes</v>
          </cell>
          <cell r="AR216" t="str">
            <v>Cross Border Trade</v>
          </cell>
          <cell r="AS216" t="str">
            <v>Smuggling</v>
          </cell>
          <cell r="AT216" t="str">
            <v>Shopkeeper</v>
          </cell>
          <cell r="AU216" t="str">
            <v>Milling</v>
          </cell>
          <cell r="AV216" t="str">
            <v xml:space="preserve">Mining </v>
          </cell>
          <cell r="AW216" t="str">
            <v xml:space="preserve">Baker </v>
          </cell>
          <cell r="AX216" t="str">
            <v>Tailor</v>
          </cell>
          <cell r="AY216" t="str">
            <v>Needlecraft</v>
          </cell>
          <cell r="AZ216" t="str">
            <v>Carpet Weaving</v>
          </cell>
          <cell r="BA216" t="str">
            <v>Doctor</v>
          </cell>
          <cell r="BB216" t="str">
            <v>Health Worker / Nurse / Midwife</v>
          </cell>
          <cell r="BC216" t="str">
            <v>Principal / Teacher Manager / Teacher</v>
          </cell>
          <cell r="BD216" t="str">
            <v>Job With Government</v>
          </cell>
          <cell r="BE216" t="str">
            <v>Job With Non-Government Organization</v>
          </cell>
          <cell r="BF216" t="str">
            <v>Job With Company Or Private Sector</v>
          </cell>
          <cell r="BG216" t="str">
            <v>Military Service / Police / Army</v>
          </cell>
          <cell r="BH216" t="str">
            <v>Begging</v>
          </cell>
          <cell r="BI216" t="str">
            <v>Other:</v>
          </cell>
          <cell r="BJ216" t="str">
            <v>Other:</v>
          </cell>
          <cell r="BK216" t="str">
            <v>Other:</v>
          </cell>
          <cell r="BL216">
            <v>0</v>
          </cell>
          <cell r="BM216">
            <v>0</v>
          </cell>
          <cell r="BN216">
            <v>0</v>
          </cell>
          <cell r="BO216">
            <v>0</v>
          </cell>
          <cell r="BP216">
            <v>0</v>
          </cell>
          <cell r="BQ216">
            <v>0</v>
          </cell>
          <cell r="BR216">
            <v>0</v>
          </cell>
          <cell r="BS216">
            <v>0</v>
          </cell>
          <cell r="BT216">
            <v>0</v>
          </cell>
          <cell r="BU216">
            <v>0</v>
          </cell>
          <cell r="BV216">
            <v>0</v>
          </cell>
        </row>
        <row r="217">
          <cell r="P217" t="str">
            <v>N.55</v>
          </cell>
          <cell r="Q217" t="str">
            <v>N/A</v>
          </cell>
          <cell r="R217" t="str">
            <v/>
          </cell>
          <cell r="W217" t="str">
            <v>For whom did you do this work?</v>
          </cell>
          <cell r="X217" t="str">
            <v/>
          </cell>
          <cell r="Y217" t="str">
            <v>NGO</v>
          </cell>
          <cell r="Z217" t="str">
            <v>Government</v>
          </cell>
          <cell r="AA217" t="str">
            <v>Malik / Arbab / Qariyadar</v>
          </cell>
          <cell r="AB217" t="str">
            <v>Village Council</v>
          </cell>
          <cell r="AC217" t="str">
            <v>Women's Council</v>
          </cell>
          <cell r="AD217" t="str">
            <v>Neighbor</v>
          </cell>
          <cell r="AE217" t="str">
            <v>Relative</v>
          </cell>
          <cell r="AF217" t="str">
            <v>Other Villager</v>
          </cell>
          <cell r="AG217" t="str">
            <v>Other:</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U217">
            <v>0</v>
          </cell>
          <cell r="BV217">
            <v>0</v>
          </cell>
        </row>
        <row r="218">
          <cell r="P218" t="str">
            <v>N.56</v>
          </cell>
          <cell r="Q218" t="str">
            <v>N/A</v>
          </cell>
          <cell r="R218" t="str">
            <v/>
          </cell>
          <cell r="W218" t="str">
            <v>During the past 7 days, in total, for how many hours did you do {the activities mentioned in 7.02}?</v>
          </cell>
          <cell r="X218" t="str">
            <v/>
          </cell>
          <cell r="Y218" t="str">
            <v>Hours</v>
          </cell>
          <cell r="Z218">
            <v>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U218">
            <v>0</v>
          </cell>
          <cell r="BV218">
            <v>0</v>
          </cell>
        </row>
        <row r="219">
          <cell r="P219">
            <v>14.12</v>
          </cell>
          <cell r="Q219">
            <v>8.0799999999999983</v>
          </cell>
          <cell r="R219" t="str">
            <v/>
          </cell>
          <cell r="W219" t="str">
            <v>Looking after Elderly?</v>
          </cell>
          <cell r="X219" t="str">
            <v/>
          </cell>
          <cell r="Y219" t="str">
            <v>Head / Father of the household decides alone</v>
          </cell>
          <cell r="Z219" t="str">
            <v>Spouse of household head or female household head decides alone</v>
          </cell>
          <cell r="AA219" t="str">
            <v>Head / Father in consultation with his/her spouse</v>
          </cell>
          <cell r="AB219" t="str">
            <v>Head / Father in consultation with the person concerned</v>
          </cell>
          <cell r="AC219" t="str">
            <v>Head / Father and spouse of head in consultation with the person concerned</v>
          </cell>
          <cell r="AD219" t="str">
            <v>Head / Father and other male members decide</v>
          </cell>
          <cell r="AE219" t="str">
            <v>Other combination of persons decide</v>
          </cell>
          <cell r="AF219" t="str">
            <v>Does not apply to this household</v>
          </cell>
          <cell r="AG219">
            <v>0</v>
          </cell>
          <cell r="AH219">
            <v>0</v>
          </cell>
          <cell r="AI219">
            <v>0</v>
          </cell>
          <cell r="AJ219">
            <v>0</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U219">
            <v>0</v>
          </cell>
          <cell r="BV219">
            <v>0</v>
          </cell>
        </row>
        <row r="220">
          <cell r="P220">
            <v>9.02</v>
          </cell>
          <cell r="Q220">
            <v>10.02</v>
          </cell>
          <cell r="R220" t="str">
            <v/>
          </cell>
          <cell r="W220" t="str">
            <v>How is the person that left related to the head of household?</v>
          </cell>
          <cell r="X220" t="str">
            <v>[USE HOUSEHOLD CODES]</v>
          </cell>
          <cell r="Y220" t="str">
            <v>No Relation</v>
          </cell>
          <cell r="Z220" t="str">
            <v>Grandson</v>
          </cell>
          <cell r="AA220" t="str">
            <v>Granddaughter</v>
          </cell>
          <cell r="AB220" t="str">
            <v>Son</v>
          </cell>
          <cell r="AC220" t="str">
            <v>Son-in-Law</v>
          </cell>
          <cell r="AD220" t="str">
            <v>Daughter</v>
          </cell>
          <cell r="AE220" t="str">
            <v>Daughter-in-Law</v>
          </cell>
          <cell r="AF220" t="str">
            <v>Brother</v>
          </cell>
          <cell r="AG220" t="str">
            <v>Brother-in-Law</v>
          </cell>
          <cell r="AH220" t="str">
            <v>Sister</v>
          </cell>
          <cell r="AI220" t="str">
            <v>Sister-in-Law</v>
          </cell>
          <cell r="AJ220" t="str">
            <v>Father</v>
          </cell>
          <cell r="AK220" t="str">
            <v>Father-in-Law</v>
          </cell>
          <cell r="AL220" t="str">
            <v>Mother</v>
          </cell>
          <cell r="AM220" t="str">
            <v>Mother-in-Law</v>
          </cell>
          <cell r="AN220" t="str">
            <v>Grandfather</v>
          </cell>
          <cell r="AO220" t="str">
            <v>Grandmother</v>
          </cell>
          <cell r="AP220" t="str">
            <v>Uncle</v>
          </cell>
          <cell r="AQ220" t="str">
            <v>Aunt</v>
          </cell>
          <cell r="AR220" t="str">
            <v>Husband</v>
          </cell>
          <cell r="AS220" t="str">
            <v>Wife</v>
          </cell>
          <cell r="AT220" t="str">
            <v>Nephew</v>
          </cell>
          <cell r="AU220" t="str">
            <v>Niece</v>
          </cell>
          <cell r="AV220" t="str">
            <v>First Cousin (Male)</v>
          </cell>
          <cell r="AW220" t="str">
            <v>First Cousin (Female)</v>
          </cell>
          <cell r="AX220" t="str">
            <v>Other Male Relative</v>
          </cell>
          <cell r="AY220" t="str">
            <v>Other Female Relative</v>
          </cell>
          <cell r="AZ220" t="str">
            <v>Other Male Relatives</v>
          </cell>
          <cell r="BA220" t="str">
            <v>Other Female Relatives</v>
          </cell>
          <cell r="BB220" t="str">
            <v>Unrelated Male</v>
          </cell>
          <cell r="BC220" t="str">
            <v>Unrelated Female</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row>
        <row r="221">
          <cell r="P221">
            <v>9.0399999999999991</v>
          </cell>
          <cell r="Q221">
            <v>10.039999999999999</v>
          </cell>
          <cell r="R221" t="str">
            <v/>
          </cell>
          <cell r="W221" t="str">
            <v>What is the highest level of schooling completed by this person?</v>
          </cell>
          <cell r="X221" t="str">
            <v/>
          </cell>
          <cell r="Y221" t="str">
            <v>No School</v>
          </cell>
          <cell r="Z221" t="str">
            <v>Primary School</v>
          </cell>
          <cell r="AA221" t="str">
            <v>Secondary School</v>
          </cell>
          <cell r="AB221" t="str">
            <v>High School</v>
          </cell>
          <cell r="AC221" t="str">
            <v>Graduated from 14 Grade</v>
          </cell>
          <cell r="AD221" t="str">
            <v>University</v>
          </cell>
          <cell r="AE221" t="str">
            <v>Madrassa</v>
          </cell>
          <cell r="AF221" t="str">
            <v>Mosque School</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row>
        <row r="222">
          <cell r="P222">
            <v>9.06</v>
          </cell>
          <cell r="Q222">
            <v>10.059999999999999</v>
          </cell>
          <cell r="R222" t="str">
            <v/>
          </cell>
          <cell r="W222" t="str">
            <v>Why did they leave the household?</v>
          </cell>
          <cell r="X222" t="str">
            <v/>
          </cell>
          <cell r="Y222" t="str">
            <v>Job / Work</v>
          </cell>
          <cell r="Z222" t="str">
            <v>Education</v>
          </cell>
          <cell r="AA222" t="str">
            <v>Marriage</v>
          </cell>
          <cell r="AB222" t="str">
            <v>Live with Other Family</v>
          </cell>
          <cell r="AC222" t="str">
            <v>Medical Treatment</v>
          </cell>
          <cell r="AD222" t="str">
            <v>Lack of Security</v>
          </cell>
          <cell r="AE222" t="str">
            <v>Dispute</v>
          </cell>
          <cell r="AF222" t="str">
            <v>Join Military</v>
          </cell>
          <cell r="AG222" t="str">
            <v>Moved Back with Family</v>
          </cell>
          <cell r="AH222" t="str">
            <v>Other:</v>
          </cell>
          <cell r="AI222">
            <v>0</v>
          </cell>
          <cell r="AJ222">
            <v>0</v>
          </cell>
          <cell r="AK222">
            <v>0</v>
          </cell>
          <cell r="AL222">
            <v>0</v>
          </cell>
          <cell r="AM222">
            <v>0</v>
          </cell>
          <cell r="AN222">
            <v>0</v>
          </cell>
          <cell r="AO222">
            <v>0</v>
          </cell>
          <cell r="AP222">
            <v>0</v>
          </cell>
          <cell r="AQ222">
            <v>0</v>
          </cell>
          <cell r="AR222">
            <v>0</v>
          </cell>
          <cell r="AS222">
            <v>0</v>
          </cell>
          <cell r="AT222">
            <v>0</v>
          </cell>
          <cell r="AU222">
            <v>0</v>
          </cell>
          <cell r="AV222">
            <v>0</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U222">
            <v>0</v>
          </cell>
          <cell r="BV222">
            <v>0</v>
          </cell>
        </row>
        <row r="223">
          <cell r="P223">
            <v>9.07</v>
          </cell>
          <cell r="Q223">
            <v>10.069999999999999</v>
          </cell>
          <cell r="R223" t="str">
            <v/>
          </cell>
          <cell r="W223" t="str">
            <v>What is their current occupation?</v>
          </cell>
          <cell r="X223" t="str">
            <v>[CODE FROM OCCUPATION CARD]</v>
          </cell>
          <cell r="Y223" t="str">
            <v>|___|___| [CODE FROM OCCUPATION CARD]</v>
          </cell>
          <cell r="Z223">
            <v>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cell r="AS223">
            <v>0</v>
          </cell>
          <cell r="AT223">
            <v>0</v>
          </cell>
          <cell r="AU223">
            <v>0</v>
          </cell>
          <cell r="AV223">
            <v>0</v>
          </cell>
          <cell r="AW223">
            <v>0</v>
          </cell>
          <cell r="AX223">
            <v>0</v>
          </cell>
          <cell r="AY223">
            <v>0</v>
          </cell>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U223">
            <v>0</v>
          </cell>
          <cell r="BV223">
            <v>0</v>
          </cell>
        </row>
        <row r="224">
          <cell r="P224">
            <v>9.1</v>
          </cell>
          <cell r="Q224" t="str">
            <v>N/A</v>
          </cell>
          <cell r="R224" t="str">
            <v/>
          </cell>
          <cell r="W224" t="str">
            <v>How is the person(s) related to the head-of-household?</v>
          </cell>
          <cell r="X224" t="str">
            <v/>
          </cell>
          <cell r="Y224" t="str">
            <v>No Relation</v>
          </cell>
          <cell r="Z224" t="str">
            <v>Grandson</v>
          </cell>
          <cell r="AA224" t="str">
            <v>Granddaughter</v>
          </cell>
          <cell r="AB224" t="str">
            <v>Son</v>
          </cell>
          <cell r="AC224" t="str">
            <v>Son-in-Law</v>
          </cell>
          <cell r="AD224" t="str">
            <v>Daughter</v>
          </cell>
          <cell r="AE224" t="str">
            <v>Daughter-in-Law</v>
          </cell>
          <cell r="AF224" t="str">
            <v>Brother</v>
          </cell>
          <cell r="AG224" t="str">
            <v>Brother-in-Law</v>
          </cell>
          <cell r="AH224" t="str">
            <v>Sister</v>
          </cell>
          <cell r="AI224" t="str">
            <v>Sister-in-Law</v>
          </cell>
          <cell r="AJ224" t="str">
            <v>Father</v>
          </cell>
          <cell r="AK224" t="str">
            <v>Father-in-Law</v>
          </cell>
          <cell r="AL224" t="str">
            <v>Mother</v>
          </cell>
          <cell r="AM224" t="str">
            <v>Mother-in-Law</v>
          </cell>
          <cell r="AN224" t="str">
            <v>Grandfather</v>
          </cell>
          <cell r="AO224" t="str">
            <v>Grandmother</v>
          </cell>
          <cell r="AP224" t="str">
            <v>Uncle</v>
          </cell>
          <cell r="AQ224" t="str">
            <v>Aunt</v>
          </cell>
          <cell r="AR224" t="str">
            <v>Husband</v>
          </cell>
          <cell r="AS224" t="str">
            <v>Wife</v>
          </cell>
          <cell r="AT224" t="str">
            <v>Nephew</v>
          </cell>
          <cell r="AU224" t="str">
            <v>Niece</v>
          </cell>
          <cell r="AV224" t="str">
            <v>First Cousin (Male)</v>
          </cell>
          <cell r="AW224" t="str">
            <v>First Cousin (Female)</v>
          </cell>
          <cell r="AX224" t="str">
            <v>Other Male Relative</v>
          </cell>
          <cell r="AY224" t="str">
            <v>Other Female Relative</v>
          </cell>
          <cell r="AZ224" t="str">
            <v>Other Male Relatives</v>
          </cell>
          <cell r="BA224" t="str">
            <v>Other Female Relatives</v>
          </cell>
          <cell r="BB224" t="str">
            <v>Unrelated Male</v>
          </cell>
          <cell r="BC224" t="str">
            <v>Unrelated Female</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row>
        <row r="225">
          <cell r="P225">
            <v>9.1199999999999992</v>
          </cell>
          <cell r="Q225" t="str">
            <v>N/A</v>
          </cell>
          <cell r="R225" t="str">
            <v/>
          </cell>
          <cell r="W225" t="str">
            <v>What is the highest level of schooling completed by this person?</v>
          </cell>
          <cell r="X225" t="str">
            <v/>
          </cell>
          <cell r="Y225" t="str">
            <v>No School</v>
          </cell>
          <cell r="Z225" t="str">
            <v>Primary School</v>
          </cell>
          <cell r="AA225" t="str">
            <v>Secondary School</v>
          </cell>
          <cell r="AB225" t="str">
            <v>High School</v>
          </cell>
          <cell r="AC225" t="str">
            <v>Graduated from 14 Grade</v>
          </cell>
          <cell r="AD225" t="str">
            <v>University</v>
          </cell>
          <cell r="AE225" t="str">
            <v>Madrassa</v>
          </cell>
          <cell r="AF225" t="str">
            <v>Mosque School</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row>
        <row r="226">
          <cell r="P226">
            <v>9.1300000000000008</v>
          </cell>
          <cell r="Q226" t="str">
            <v>N/A</v>
          </cell>
          <cell r="R226" t="str">
            <v/>
          </cell>
          <cell r="W226" t="str">
            <v>Why did they join the household?</v>
          </cell>
          <cell r="X226" t="str">
            <v/>
          </cell>
          <cell r="Y226" t="str">
            <v>Job / Work</v>
          </cell>
          <cell r="Z226" t="str">
            <v>Education</v>
          </cell>
          <cell r="AA226" t="str">
            <v>Marriage</v>
          </cell>
          <cell r="AB226" t="str">
            <v>Live with Other Family</v>
          </cell>
          <cell r="AC226" t="str">
            <v>Medical Treatment</v>
          </cell>
          <cell r="AD226" t="str">
            <v>Lack of Security</v>
          </cell>
          <cell r="AE226" t="str">
            <v>Dispute</v>
          </cell>
          <cell r="AF226" t="str">
            <v>Join Military</v>
          </cell>
          <cell r="AG226" t="str">
            <v>Moved Back with Family</v>
          </cell>
          <cell r="AH226" t="str">
            <v>Other:</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row>
        <row r="227">
          <cell r="P227">
            <v>9.14</v>
          </cell>
          <cell r="Q227" t="str">
            <v>N/A</v>
          </cell>
          <cell r="R227" t="str">
            <v/>
          </cell>
          <cell r="W227" t="str">
            <v>What is their current occupation?</v>
          </cell>
          <cell r="X227" t="str">
            <v>[CODE FROM OCCUPATION CARD]</v>
          </cell>
          <cell r="Y227" t="str">
            <v>|___|___| [CODE FROM OCCUPATION CARD]</v>
          </cell>
          <cell r="Z227">
            <v>0</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row>
        <row r="228">
          <cell r="P228">
            <v>10.19</v>
          </cell>
          <cell r="Q228">
            <v>11.03</v>
          </cell>
          <cell r="R228" t="str">
            <v/>
          </cell>
          <cell r="W228" t="str">
            <v>Where did you usually do this?</v>
          </cell>
          <cell r="X228" t="str">
            <v/>
          </cell>
          <cell r="Y228" t="str">
            <v>At Weddings</v>
          </cell>
          <cell r="Z228" t="str">
            <v>At the Bazaar</v>
          </cell>
          <cell r="AA228" t="str">
            <v>At Community Events</v>
          </cell>
          <cell r="AB228" t="str">
            <v>At Meetings of the Village Council</v>
          </cell>
          <cell r="AC228" t="str">
            <v>At Meetings of the Women's Council</v>
          </cell>
          <cell r="AD228" t="str">
            <v>At Meetings Arranged by NGOs</v>
          </cell>
          <cell r="AE228" t="str">
            <v>During Collection of Water</v>
          </cell>
          <cell r="AF228" t="str">
            <v>During Agricultural Activities</v>
          </cell>
          <cell r="AG228" t="str">
            <v>During Other Work</v>
          </cell>
          <cell r="AH228" t="str">
            <v>In Mosque</v>
          </cell>
          <cell r="AI228" t="str">
            <v>In Each Other's Houses</v>
          </cell>
          <cell r="AJ228" t="str">
            <v>Other:</v>
          </cell>
          <cell r="AK228">
            <v>0</v>
          </cell>
          <cell r="AL228">
            <v>0</v>
          </cell>
          <cell r="AM228">
            <v>0</v>
          </cell>
          <cell r="AN228">
            <v>0</v>
          </cell>
          <cell r="AO228">
            <v>0</v>
          </cell>
          <cell r="AP228">
            <v>0</v>
          </cell>
          <cell r="AQ228">
            <v>0</v>
          </cell>
          <cell r="AR228">
            <v>0</v>
          </cell>
          <cell r="AS228">
            <v>0</v>
          </cell>
          <cell r="AT228">
            <v>0</v>
          </cell>
          <cell r="AU228">
            <v>0</v>
          </cell>
          <cell r="AV228">
            <v>0</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U228">
            <v>0</v>
          </cell>
          <cell r="BV228">
            <v>0</v>
          </cell>
        </row>
        <row r="229">
          <cell r="P229">
            <v>10.1</v>
          </cell>
          <cell r="Q229" t="str">
            <v>N/A</v>
          </cell>
          <cell r="R229" t="str">
            <v/>
          </cell>
          <cell r="W229" t="str">
            <v>Agriculture or the Harvest?</v>
          </cell>
          <cell r="X229" t="str">
            <v/>
          </cell>
          <cell r="Y229" t="str">
            <v>No</v>
          </cell>
          <cell r="Z229" t="str">
            <v>Yes</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cell r="AS229">
            <v>0</v>
          </cell>
          <cell r="AT229">
            <v>0</v>
          </cell>
          <cell r="AU229">
            <v>0</v>
          </cell>
          <cell r="AV229">
            <v>0</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0</v>
          </cell>
          <cell r="BV229">
            <v>0</v>
          </cell>
        </row>
        <row r="230">
          <cell r="P230">
            <v>10.11</v>
          </cell>
          <cell r="Q230" t="str">
            <v>N/A</v>
          </cell>
          <cell r="R230" t="str">
            <v/>
          </cell>
          <cell r="W230" t="str">
            <v>Development Projects?</v>
          </cell>
          <cell r="X230" t="str">
            <v/>
          </cell>
          <cell r="Y230" t="str">
            <v>No</v>
          </cell>
          <cell r="Z230" t="str">
            <v>Yes</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cell r="AS230">
            <v>0</v>
          </cell>
          <cell r="AT230">
            <v>0</v>
          </cell>
          <cell r="AU230">
            <v>0</v>
          </cell>
          <cell r="AV230">
            <v>0</v>
          </cell>
          <cell r="AW230">
            <v>0</v>
          </cell>
          <cell r="AX230">
            <v>0</v>
          </cell>
          <cell r="AY230">
            <v>0</v>
          </cell>
          <cell r="AZ230">
            <v>0</v>
          </cell>
          <cell r="BA230">
            <v>0</v>
          </cell>
          <cell r="BB230">
            <v>0</v>
          </cell>
          <cell r="BC230">
            <v>0</v>
          </cell>
          <cell r="BD230">
            <v>0</v>
          </cell>
          <cell r="BE230">
            <v>0</v>
          </cell>
          <cell r="BF230">
            <v>0</v>
          </cell>
          <cell r="BG230">
            <v>0</v>
          </cell>
          <cell r="BH230">
            <v>0</v>
          </cell>
          <cell r="BI230">
            <v>0</v>
          </cell>
          <cell r="BJ230">
            <v>0</v>
          </cell>
          <cell r="BK230">
            <v>0</v>
          </cell>
          <cell r="BL230">
            <v>0</v>
          </cell>
          <cell r="BM230">
            <v>0</v>
          </cell>
          <cell r="BN230">
            <v>0</v>
          </cell>
          <cell r="BO230">
            <v>0</v>
          </cell>
          <cell r="BP230">
            <v>0</v>
          </cell>
          <cell r="BQ230">
            <v>0</v>
          </cell>
          <cell r="BR230">
            <v>0</v>
          </cell>
          <cell r="BS230">
            <v>0</v>
          </cell>
          <cell r="BT230">
            <v>0</v>
          </cell>
          <cell r="BU230">
            <v>0</v>
          </cell>
          <cell r="BV230">
            <v>0</v>
          </cell>
        </row>
        <row r="231">
          <cell r="P231">
            <v>10.27</v>
          </cell>
          <cell r="Q231" t="str">
            <v>N/A</v>
          </cell>
          <cell r="R231" t="str">
            <v/>
          </cell>
          <cell r="W231" t="str">
            <v>During the past 12 months, how many times have you traveled outside of the village to the neighboring village or another village in the district?</v>
          </cell>
          <cell r="X231" t="str">
            <v/>
          </cell>
          <cell r="Y231" t="str">
            <v>Zero</v>
          </cell>
          <cell r="Z231" t="str">
            <v>Once</v>
          </cell>
          <cell r="AA231" t="str">
            <v>Twice</v>
          </cell>
          <cell r="AB231" t="str">
            <v>Three Times</v>
          </cell>
          <cell r="AC231" t="str">
            <v>Four Times</v>
          </cell>
          <cell r="AD231" t="str">
            <v>Five Times</v>
          </cell>
          <cell r="AE231" t="str">
            <v>Six Times</v>
          </cell>
          <cell r="AF231" t="str">
            <v>Seven Times</v>
          </cell>
          <cell r="AG231" t="str">
            <v>Eight Times</v>
          </cell>
          <cell r="AH231" t="str">
            <v>Nine Times</v>
          </cell>
          <cell r="AI231" t="str">
            <v>Ten Times</v>
          </cell>
          <cell r="AJ231" t="str">
            <v>Once a Month</v>
          </cell>
          <cell r="AK231" t="str">
            <v>Once a Week</v>
          </cell>
          <cell r="AL231" t="str">
            <v>Once a Day</v>
          </cell>
          <cell r="AM231" t="str">
            <v>Too Many to Count</v>
          </cell>
          <cell r="AN231" t="str">
            <v>Other:</v>
          </cell>
          <cell r="AO231" t="str">
            <v>Times</v>
          </cell>
          <cell r="AP231">
            <v>0</v>
          </cell>
          <cell r="AQ231">
            <v>0</v>
          </cell>
          <cell r="AR231">
            <v>0</v>
          </cell>
          <cell r="AS231">
            <v>0</v>
          </cell>
          <cell r="AT231">
            <v>0</v>
          </cell>
          <cell r="AU231">
            <v>0</v>
          </cell>
          <cell r="AV231">
            <v>0</v>
          </cell>
          <cell r="AW231">
            <v>0</v>
          </cell>
          <cell r="AX231">
            <v>0</v>
          </cell>
          <cell r="AY231">
            <v>0</v>
          </cell>
          <cell r="AZ231">
            <v>0</v>
          </cell>
          <cell r="BA231">
            <v>0</v>
          </cell>
          <cell r="BB231">
            <v>0</v>
          </cell>
          <cell r="BC231">
            <v>0</v>
          </cell>
          <cell r="BD231">
            <v>0</v>
          </cell>
          <cell r="BE231">
            <v>0</v>
          </cell>
          <cell r="BF231">
            <v>0</v>
          </cell>
          <cell r="BG231">
            <v>0</v>
          </cell>
          <cell r="BH231">
            <v>0</v>
          </cell>
          <cell r="BI231">
            <v>0</v>
          </cell>
          <cell r="BJ231">
            <v>0</v>
          </cell>
          <cell r="BK231">
            <v>0</v>
          </cell>
          <cell r="BL231">
            <v>0</v>
          </cell>
          <cell r="BM231">
            <v>0</v>
          </cell>
          <cell r="BN231">
            <v>0</v>
          </cell>
          <cell r="BO231">
            <v>0</v>
          </cell>
          <cell r="BP231">
            <v>0</v>
          </cell>
          <cell r="BQ231">
            <v>0</v>
          </cell>
          <cell r="BR231">
            <v>0</v>
          </cell>
          <cell r="BS231">
            <v>0</v>
          </cell>
          <cell r="BT231">
            <v>0</v>
          </cell>
          <cell r="BU231">
            <v>0</v>
          </cell>
          <cell r="BV231">
            <v>0</v>
          </cell>
        </row>
        <row r="232">
          <cell r="P232">
            <v>12.069999999999999</v>
          </cell>
          <cell r="Q232" t="str">
            <v>N/A</v>
          </cell>
          <cell r="R232" t="str">
            <v/>
          </cell>
          <cell r="W232" t="str">
            <v>If central government officials did the distribution of food aid, who would they be the most likely to select?</v>
          </cell>
          <cell r="X232" t="str">
            <v/>
          </cell>
          <cell r="Y232" t="str">
            <v>Villagers That Are Most Needy</v>
          </cell>
          <cell r="Z232" t="str">
            <v>Villagers That They Are Most Friendly With</v>
          </cell>
          <cell r="AA232" t="str">
            <v>Villagers That Belong To Their Tribe or Family</v>
          </cell>
          <cell r="AB232" t="str">
            <v>Villagers That Pay Bribes or Do Them a Favor</v>
          </cell>
          <cell r="AC232" t="str">
            <v>Other:</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row>
        <row r="233">
          <cell r="P233">
            <v>12.079999999999998</v>
          </cell>
          <cell r="Q233" t="str">
            <v>N/A</v>
          </cell>
          <cell r="R233" t="str">
            <v/>
          </cell>
          <cell r="W233" t="str">
            <v>If NGO workers did the distribution, who would they be the most likely to select?</v>
          </cell>
          <cell r="X233" t="str">
            <v/>
          </cell>
          <cell r="Y233" t="str">
            <v>Villagers That Are Most Needy</v>
          </cell>
          <cell r="Z233" t="str">
            <v>Villagers That They Are Most Friendly With</v>
          </cell>
          <cell r="AA233" t="str">
            <v>Villagers That Belong To Their Tribe or Family</v>
          </cell>
          <cell r="AB233" t="str">
            <v>Villagers That Pay Bribes or Do Them a Favor</v>
          </cell>
          <cell r="AC233" t="str">
            <v>Other:</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row>
        <row r="234">
          <cell r="P234">
            <v>11.98</v>
          </cell>
          <cell r="Q234" t="str">
            <v>N/A</v>
          </cell>
          <cell r="R234" t="str">
            <v/>
          </cell>
          <cell r="W234" t="str">
            <v>In your view, do the people mentioned here work for the benefit of all the people, for the benefit of some, or only for their own benefit?</v>
          </cell>
          <cell r="X234" t="str">
            <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U234">
            <v>0</v>
          </cell>
          <cell r="AV234">
            <v>0</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U234">
            <v>0</v>
          </cell>
          <cell r="BV234">
            <v>0</v>
          </cell>
        </row>
        <row r="235">
          <cell r="P235">
            <v>11.239999999999995</v>
          </cell>
          <cell r="Q235" t="str">
            <v>N/A</v>
          </cell>
          <cell r="R235" t="str">
            <v/>
          </cell>
          <cell r="W235" t="str">
            <v>Uloswol?</v>
          </cell>
          <cell r="X235" t="str">
            <v/>
          </cell>
          <cell r="Y235" t="str">
            <v>For The Benefit of All People</v>
          </cell>
          <cell r="Z235" t="str">
            <v>For The Benefit of Some of the People</v>
          </cell>
          <cell r="AA235" t="str">
            <v>For Their Own Benefit</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row>
        <row r="236">
          <cell r="P236">
            <v>11.249999999999995</v>
          </cell>
          <cell r="Q236" t="str">
            <v>N/A</v>
          </cell>
          <cell r="R236" t="str">
            <v/>
          </cell>
          <cell r="W236" t="str">
            <v>Provincial Governor?</v>
          </cell>
          <cell r="X236" t="str">
            <v/>
          </cell>
          <cell r="Y236" t="str">
            <v>For The Benefit of All People</v>
          </cell>
          <cell r="Z236" t="str">
            <v>For The Benefit of Some of the People</v>
          </cell>
          <cell r="AA236" t="str">
            <v>For Their Own Benefit</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row>
        <row r="237">
          <cell r="P237">
            <v>11.259999999999994</v>
          </cell>
          <cell r="Q237" t="str">
            <v>N/A</v>
          </cell>
          <cell r="R237" t="str">
            <v/>
          </cell>
          <cell r="W237" t="str">
            <v>Officials of the Central Government?</v>
          </cell>
          <cell r="X237" t="str">
            <v/>
          </cell>
          <cell r="Y237" t="str">
            <v>For The Benefit of All People</v>
          </cell>
          <cell r="Z237" t="str">
            <v>For The Benefit of Some of the People</v>
          </cell>
          <cell r="AA237" t="str">
            <v>For Their Own Benefit</v>
          </cell>
          <cell r="AB237">
            <v>0</v>
          </cell>
          <cell r="AC237">
            <v>0</v>
          </cell>
          <cell r="AD237">
            <v>0</v>
          </cell>
          <cell r="AE237">
            <v>0</v>
          </cell>
          <cell r="AF237">
            <v>0</v>
          </cell>
          <cell r="AG237">
            <v>0</v>
          </cell>
          <cell r="AH237">
            <v>0</v>
          </cell>
          <cell r="AI237">
            <v>0</v>
          </cell>
          <cell r="AJ237">
            <v>0</v>
          </cell>
          <cell r="AK237">
            <v>0</v>
          </cell>
          <cell r="AL237">
            <v>0</v>
          </cell>
          <cell r="AM237">
            <v>0</v>
          </cell>
          <cell r="AN237">
            <v>0</v>
          </cell>
          <cell r="AO237">
            <v>0</v>
          </cell>
          <cell r="AP237">
            <v>0</v>
          </cell>
          <cell r="AQ237">
            <v>0</v>
          </cell>
          <cell r="AR237">
            <v>0</v>
          </cell>
          <cell r="AS237">
            <v>0</v>
          </cell>
          <cell r="AT237">
            <v>0</v>
          </cell>
          <cell r="AU237">
            <v>0</v>
          </cell>
          <cell r="AV237">
            <v>0</v>
          </cell>
          <cell r="AW237">
            <v>0</v>
          </cell>
          <cell r="AX237">
            <v>0</v>
          </cell>
          <cell r="AY237">
            <v>0</v>
          </cell>
          <cell r="AZ237">
            <v>0</v>
          </cell>
          <cell r="BA237">
            <v>0</v>
          </cell>
          <cell r="BB237">
            <v>0</v>
          </cell>
          <cell r="BC237">
            <v>0</v>
          </cell>
          <cell r="BD237">
            <v>0</v>
          </cell>
          <cell r="BE237">
            <v>0</v>
          </cell>
          <cell r="BF237">
            <v>0</v>
          </cell>
          <cell r="BG237">
            <v>0</v>
          </cell>
          <cell r="BH237">
            <v>0</v>
          </cell>
          <cell r="BI237">
            <v>0</v>
          </cell>
          <cell r="BJ237">
            <v>0</v>
          </cell>
          <cell r="BK237">
            <v>0</v>
          </cell>
          <cell r="BL237">
            <v>0</v>
          </cell>
          <cell r="BM237">
            <v>0</v>
          </cell>
          <cell r="BN237">
            <v>0</v>
          </cell>
          <cell r="BO237">
            <v>0</v>
          </cell>
          <cell r="BP237">
            <v>0</v>
          </cell>
          <cell r="BQ237">
            <v>0</v>
          </cell>
          <cell r="BR237">
            <v>0</v>
          </cell>
          <cell r="BS237">
            <v>0</v>
          </cell>
          <cell r="BT237">
            <v>0</v>
          </cell>
          <cell r="BU237">
            <v>0</v>
          </cell>
          <cell r="BV237">
            <v>0</v>
          </cell>
        </row>
        <row r="238">
          <cell r="P238">
            <v>11.269999999999994</v>
          </cell>
          <cell r="Q238" t="str">
            <v>N/A</v>
          </cell>
          <cell r="R238" t="str">
            <v/>
          </cell>
          <cell r="W238" t="str">
            <v>President of Afghanistan?</v>
          </cell>
          <cell r="X238" t="str">
            <v/>
          </cell>
          <cell r="Y238" t="str">
            <v>For The Benefit of All People</v>
          </cell>
          <cell r="Z238" t="str">
            <v>For The Benefit of Some of the People</v>
          </cell>
          <cell r="AA238" t="str">
            <v>For Their Own Benefit</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row>
        <row r="239">
          <cell r="P239">
            <v>11.289999999999994</v>
          </cell>
          <cell r="Q239" t="str">
            <v>N/A</v>
          </cell>
          <cell r="R239" t="str">
            <v/>
          </cell>
          <cell r="W239" t="str">
            <v>Members of Parliament?</v>
          </cell>
          <cell r="X239" t="str">
            <v/>
          </cell>
          <cell r="Y239" t="str">
            <v>For The Benefit of All People</v>
          </cell>
          <cell r="Z239" t="str">
            <v>For The Benefit of Some of the People</v>
          </cell>
          <cell r="AA239" t="str">
            <v>For Their Own Benefit</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row>
        <row r="240">
          <cell r="P240">
            <v>11.299999999999994</v>
          </cell>
          <cell r="Q240" t="str">
            <v>N/A</v>
          </cell>
          <cell r="R240" t="str">
            <v/>
          </cell>
          <cell r="W240" t="str">
            <v>Local Commanders?</v>
          </cell>
          <cell r="X240" t="str">
            <v/>
          </cell>
          <cell r="Y240" t="str">
            <v>For The Benefit of All People</v>
          </cell>
          <cell r="Z240" t="str">
            <v>For The Benefit of Some of the People</v>
          </cell>
          <cell r="AA240" t="str">
            <v>For Their Own Benefit</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U240">
            <v>0</v>
          </cell>
          <cell r="BV240">
            <v>0</v>
          </cell>
        </row>
        <row r="241">
          <cell r="P241">
            <v>11.309999999999993</v>
          </cell>
          <cell r="Q241" t="str">
            <v>N/A</v>
          </cell>
          <cell r="R241" t="str">
            <v/>
          </cell>
          <cell r="W241" t="str">
            <v>Members of {COUNCIL 1} for Your Village?</v>
          </cell>
          <cell r="X241" t="str">
            <v/>
          </cell>
          <cell r="Y241" t="str">
            <v>For The Benefit of All People</v>
          </cell>
          <cell r="Z241" t="str">
            <v>For The Benefit of Some of the People</v>
          </cell>
          <cell r="AA241" t="str">
            <v>For Their Own Benefit</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row>
        <row r="242">
          <cell r="P242">
            <v>11.4</v>
          </cell>
          <cell r="Q242" t="str">
            <v>N/A</v>
          </cell>
          <cell r="R242" t="str">
            <v/>
          </cell>
          <cell r="W242" t="str">
            <v>{Malik / Arbab / Qariyadar} for Your Village?</v>
          </cell>
          <cell r="X242" t="str">
            <v/>
          </cell>
          <cell r="Y242" t="str">
            <v>For The Benefit of All People</v>
          </cell>
          <cell r="Z242" t="str">
            <v>For The Benefit of Some of the People</v>
          </cell>
          <cell r="AA242" t="str">
            <v>For Their Own Benefit</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row>
        <row r="243">
          <cell r="P243">
            <v>11.339999999999993</v>
          </cell>
          <cell r="Q243" t="str">
            <v>N/A</v>
          </cell>
          <cell r="R243" t="str">
            <v/>
          </cell>
          <cell r="W243" t="str">
            <v>NGO Employees?</v>
          </cell>
          <cell r="X243" t="str">
            <v/>
          </cell>
          <cell r="Y243" t="str">
            <v>For The Benefit of All People</v>
          </cell>
          <cell r="Z243" t="str">
            <v>For The Benefit of Some of the People</v>
          </cell>
          <cell r="AA243" t="str">
            <v>For Their Own Benefit</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cell r="AS243">
            <v>0</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U243">
            <v>0</v>
          </cell>
          <cell r="BV243">
            <v>0</v>
          </cell>
        </row>
        <row r="244">
          <cell r="P244">
            <v>11.349999999999993</v>
          </cell>
          <cell r="Q244" t="str">
            <v>N/A</v>
          </cell>
          <cell r="R244" t="str">
            <v/>
          </cell>
          <cell r="W244" t="str">
            <v>Government Judges?</v>
          </cell>
          <cell r="X244" t="str">
            <v/>
          </cell>
          <cell r="Y244" t="str">
            <v>For The Benefit of All People</v>
          </cell>
          <cell r="Z244" t="str">
            <v>For The Benefit of Some of the People</v>
          </cell>
          <cell r="AA244" t="str">
            <v>For Their Own Benefit</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row>
        <row r="245">
          <cell r="P245">
            <v>11.359999999999992</v>
          </cell>
          <cell r="Q245" t="str">
            <v>N/A</v>
          </cell>
          <cell r="R245" t="str">
            <v/>
          </cell>
          <cell r="W245" t="str">
            <v>National Police?</v>
          </cell>
          <cell r="X245" t="str">
            <v/>
          </cell>
          <cell r="Y245" t="str">
            <v>For The Benefit of All People</v>
          </cell>
          <cell r="Z245" t="str">
            <v>For The Benefit of Some of the People</v>
          </cell>
          <cell r="AA245" t="str">
            <v>For Their Own Benefit</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row>
        <row r="246">
          <cell r="P246">
            <v>11.37</v>
          </cell>
          <cell r="Q246" t="str">
            <v>N/A</v>
          </cell>
          <cell r="R246" t="str">
            <v/>
          </cell>
          <cell r="W246" t="str">
            <v>Soldiers of the Afghan National Army</v>
          </cell>
          <cell r="X246" t="str">
            <v/>
          </cell>
          <cell r="Y246" t="str">
            <v>For The Benefit of All People</v>
          </cell>
          <cell r="Z246" t="str">
            <v>For The Benefit of Some of the People</v>
          </cell>
          <cell r="AA246" t="str">
            <v>For Their Own Benefit</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row>
        <row r="247">
          <cell r="P247">
            <v>11.41</v>
          </cell>
          <cell r="Q247" t="str">
            <v>N/A</v>
          </cell>
          <cell r="R247" t="str">
            <v/>
          </cell>
          <cell r="W247" t="str">
            <v>NATO / ISAF / American Soldiers?</v>
          </cell>
          <cell r="X247" t="str">
            <v/>
          </cell>
          <cell r="Y247" t="str">
            <v>For The Benefit of All People</v>
          </cell>
          <cell r="Z247" t="str">
            <v>For The Benefit of Some of the People</v>
          </cell>
          <cell r="AA247" t="str">
            <v>For Their Own Benefit</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row>
        <row r="248">
          <cell r="P248" t="str">
            <v>N.06</v>
          </cell>
          <cell r="Q248" t="str">
            <v>N/A</v>
          </cell>
          <cell r="R248" t="str">
            <v/>
          </cell>
          <cell r="W248" t="str">
            <v>I am going to read a list of responsibilities or activities which are sometimes provided by governments, NGOs, local commanders, and occasionally by groups that are against the government. For each responsibilities or activity,  which group should do this?: [1] Government of Hamid Karzai; [2] Local Leaders; [3] Local Commanders; [4] NGOs; [5] Groups Against the Government; [6] Someone else [SPECIFY]; or [7] No One?</v>
          </cell>
          <cell r="X248" t="str">
            <v/>
          </cell>
          <cell r="Y248">
            <v>0</v>
          </cell>
          <cell r="Z248">
            <v>0</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row>
        <row r="249">
          <cell r="P249" t="str">
            <v>N.07</v>
          </cell>
          <cell r="Q249" t="str">
            <v>N/A</v>
          </cell>
          <cell r="R249" t="str">
            <v/>
          </cell>
          <cell r="W249" t="str">
            <v>Protect the country from threats from other countries</v>
          </cell>
          <cell r="X249" t="str">
            <v/>
          </cell>
          <cell r="Y249" t="str">
            <v>Government of Hamid Karzai</v>
          </cell>
          <cell r="Z249" t="str">
            <v>Local Leaders</v>
          </cell>
          <cell r="AA249" t="str">
            <v>Local Commanders</v>
          </cell>
          <cell r="AB249" t="str">
            <v>NGOs</v>
          </cell>
          <cell r="AC249" t="str">
            <v>Groups Against the Government</v>
          </cell>
          <cell r="AD249" t="str">
            <v>Someone Else</v>
          </cell>
          <cell r="AE249" t="str">
            <v>No One Should Do This</v>
          </cell>
          <cell r="AF249" t="str">
            <v>District Government</v>
          </cell>
          <cell r="AG249" t="str">
            <v>Provincial Government</v>
          </cell>
          <cell r="AH249" t="str">
            <v>Clergy</v>
          </cell>
          <cell r="AI249">
            <v>0</v>
          </cell>
          <cell r="AJ249">
            <v>0</v>
          </cell>
          <cell r="AK249">
            <v>0</v>
          </cell>
          <cell r="AL249">
            <v>0</v>
          </cell>
          <cell r="AM249">
            <v>0</v>
          </cell>
          <cell r="AN249">
            <v>0</v>
          </cell>
          <cell r="AO249">
            <v>0</v>
          </cell>
          <cell r="AP249">
            <v>0</v>
          </cell>
          <cell r="AQ249">
            <v>0</v>
          </cell>
          <cell r="AR249">
            <v>0</v>
          </cell>
          <cell r="AS249">
            <v>0</v>
          </cell>
          <cell r="AT249">
            <v>0</v>
          </cell>
          <cell r="AU249">
            <v>0</v>
          </cell>
          <cell r="AV249">
            <v>0</v>
          </cell>
          <cell r="AW249">
            <v>0</v>
          </cell>
          <cell r="AX249">
            <v>0</v>
          </cell>
          <cell r="AY249">
            <v>0</v>
          </cell>
          <cell r="AZ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U249">
            <v>0</v>
          </cell>
          <cell r="BV249">
            <v>0</v>
          </cell>
        </row>
        <row r="250">
          <cell r="P250" t="str">
            <v>N.08</v>
          </cell>
          <cell r="Q250" t="str">
            <v>N/A</v>
          </cell>
          <cell r="R250" t="str">
            <v/>
          </cell>
          <cell r="W250" t="str">
            <v>Punish people who commit crimes</v>
          </cell>
          <cell r="X250" t="str">
            <v/>
          </cell>
          <cell r="Y250" t="str">
            <v>Government of Hamid Karzai</v>
          </cell>
          <cell r="Z250" t="str">
            <v>Local Leaders</v>
          </cell>
          <cell r="AA250" t="str">
            <v>Local Commanders</v>
          </cell>
          <cell r="AB250" t="str">
            <v>NGOs</v>
          </cell>
          <cell r="AC250" t="str">
            <v>Groups Against the Government</v>
          </cell>
          <cell r="AD250" t="str">
            <v>Someone Else</v>
          </cell>
          <cell r="AE250" t="str">
            <v>No One Should Do This</v>
          </cell>
          <cell r="AF250" t="str">
            <v>District Government</v>
          </cell>
          <cell r="AG250" t="str">
            <v>Provincial Government</v>
          </cell>
          <cell r="AH250" t="str">
            <v>Clergy</v>
          </cell>
          <cell r="AI250">
            <v>0</v>
          </cell>
          <cell r="AJ250">
            <v>0</v>
          </cell>
          <cell r="AK250">
            <v>0</v>
          </cell>
          <cell r="AL250">
            <v>0</v>
          </cell>
          <cell r="AM250">
            <v>0</v>
          </cell>
          <cell r="AN250">
            <v>0</v>
          </cell>
          <cell r="AO250">
            <v>0</v>
          </cell>
          <cell r="AP250">
            <v>0</v>
          </cell>
          <cell r="AQ250">
            <v>0</v>
          </cell>
          <cell r="AR250">
            <v>0</v>
          </cell>
          <cell r="AS250">
            <v>0</v>
          </cell>
          <cell r="AT250">
            <v>0</v>
          </cell>
          <cell r="AU250">
            <v>0</v>
          </cell>
          <cell r="AV250">
            <v>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U250">
            <v>0</v>
          </cell>
          <cell r="BV250">
            <v>0</v>
          </cell>
        </row>
        <row r="251">
          <cell r="P251" t="str">
            <v>N.09</v>
          </cell>
          <cell r="Q251" t="str">
            <v>N/A</v>
          </cell>
          <cell r="R251" t="str">
            <v/>
          </cell>
          <cell r="W251" t="str">
            <v>In your opinion, is it better for the government officials in Kabul to decide what should be taught in schools or is it better if this decision is made by tribal leaders or religious leaders?</v>
          </cell>
          <cell r="X251" t="str">
            <v/>
          </cell>
          <cell r="Y251" t="str">
            <v>Government Officials in Kabul</v>
          </cell>
          <cell r="Z251" t="str">
            <v>Tribal Leaders</v>
          </cell>
          <cell r="AA251" t="str">
            <v>Religious Leaders</v>
          </cell>
          <cell r="AB251" t="str">
            <v>Other:</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P251">
            <v>0</v>
          </cell>
          <cell r="AQ251">
            <v>0</v>
          </cell>
          <cell r="AR251">
            <v>0</v>
          </cell>
          <cell r="AS251">
            <v>0</v>
          </cell>
          <cell r="AT251">
            <v>0</v>
          </cell>
          <cell r="AU251">
            <v>0</v>
          </cell>
          <cell r="AV251">
            <v>0</v>
          </cell>
          <cell r="AW251">
            <v>0</v>
          </cell>
          <cell r="AX251">
            <v>0</v>
          </cell>
          <cell r="AY251">
            <v>0</v>
          </cell>
          <cell r="AZ251">
            <v>0</v>
          </cell>
          <cell r="BA251">
            <v>0</v>
          </cell>
          <cell r="BB251">
            <v>0</v>
          </cell>
          <cell r="BC251">
            <v>0</v>
          </cell>
          <cell r="BD251">
            <v>0</v>
          </cell>
          <cell r="BE251">
            <v>0</v>
          </cell>
          <cell r="BF251">
            <v>0</v>
          </cell>
          <cell r="BG251">
            <v>0</v>
          </cell>
          <cell r="BH251">
            <v>0</v>
          </cell>
          <cell r="BI251">
            <v>0</v>
          </cell>
          <cell r="BJ251">
            <v>0</v>
          </cell>
          <cell r="BK251">
            <v>0</v>
          </cell>
          <cell r="BL251">
            <v>0</v>
          </cell>
          <cell r="BM251">
            <v>0</v>
          </cell>
          <cell r="BN251">
            <v>0</v>
          </cell>
          <cell r="BO251">
            <v>0</v>
          </cell>
          <cell r="BP251">
            <v>0</v>
          </cell>
          <cell r="BQ251">
            <v>0</v>
          </cell>
          <cell r="BR251">
            <v>0</v>
          </cell>
          <cell r="BS251">
            <v>0</v>
          </cell>
          <cell r="BT251">
            <v>0</v>
          </cell>
          <cell r="BU251">
            <v>0</v>
          </cell>
          <cell r="BV251">
            <v>0</v>
          </cell>
        </row>
        <row r="252">
          <cell r="P252" t="str">
            <v>N.10</v>
          </cell>
          <cell r="Q252" t="str">
            <v>N/A</v>
          </cell>
          <cell r="R252" t="str">
            <v/>
          </cell>
          <cell r="W252" t="str">
            <v>Provide job opportunities, training, and cash-for-work programs</v>
          </cell>
          <cell r="X252" t="str">
            <v/>
          </cell>
          <cell r="Y252" t="str">
            <v>Government Officials in Kabul</v>
          </cell>
          <cell r="Z252" t="str">
            <v>Tribal Leaders</v>
          </cell>
          <cell r="AA252" t="str">
            <v>Religious Leaders</v>
          </cell>
          <cell r="AB252" t="str">
            <v>Other:</v>
          </cell>
          <cell r="AC252">
            <v>0</v>
          </cell>
          <cell r="AD252">
            <v>0</v>
          </cell>
          <cell r="AE252">
            <v>0</v>
          </cell>
          <cell r="AF252">
            <v>0</v>
          </cell>
          <cell r="AG252">
            <v>0</v>
          </cell>
          <cell r="AH252">
            <v>0</v>
          </cell>
          <cell r="AI252">
            <v>0</v>
          </cell>
          <cell r="AJ252">
            <v>0</v>
          </cell>
          <cell r="AK252">
            <v>0</v>
          </cell>
          <cell r="AL252">
            <v>0</v>
          </cell>
          <cell r="AM252">
            <v>0</v>
          </cell>
          <cell r="AN252">
            <v>0</v>
          </cell>
          <cell r="AO252">
            <v>0</v>
          </cell>
          <cell r="AP252">
            <v>0</v>
          </cell>
          <cell r="AQ252">
            <v>0</v>
          </cell>
          <cell r="AR252">
            <v>0</v>
          </cell>
          <cell r="AS252">
            <v>0</v>
          </cell>
          <cell r="AT252">
            <v>0</v>
          </cell>
          <cell r="AU252">
            <v>0</v>
          </cell>
          <cell r="AV252">
            <v>0</v>
          </cell>
          <cell r="AW252">
            <v>0</v>
          </cell>
          <cell r="AX252">
            <v>0</v>
          </cell>
          <cell r="AY252">
            <v>0</v>
          </cell>
          <cell r="AZ252">
            <v>0</v>
          </cell>
          <cell r="BA252">
            <v>0</v>
          </cell>
          <cell r="BB252">
            <v>0</v>
          </cell>
          <cell r="BC252">
            <v>0</v>
          </cell>
          <cell r="BD252">
            <v>0</v>
          </cell>
          <cell r="BE252">
            <v>0</v>
          </cell>
          <cell r="BF252">
            <v>0</v>
          </cell>
          <cell r="BG252">
            <v>0</v>
          </cell>
          <cell r="BH252">
            <v>0</v>
          </cell>
          <cell r="BI252">
            <v>0</v>
          </cell>
          <cell r="BJ252">
            <v>0</v>
          </cell>
          <cell r="BK252">
            <v>0</v>
          </cell>
          <cell r="BL252">
            <v>0</v>
          </cell>
          <cell r="BM252">
            <v>0</v>
          </cell>
          <cell r="BN252">
            <v>0</v>
          </cell>
          <cell r="BO252">
            <v>0</v>
          </cell>
          <cell r="BP252">
            <v>0</v>
          </cell>
          <cell r="BQ252">
            <v>0</v>
          </cell>
          <cell r="BR252">
            <v>0</v>
          </cell>
          <cell r="BS252">
            <v>0</v>
          </cell>
          <cell r="BT252">
            <v>0</v>
          </cell>
          <cell r="BU252">
            <v>0</v>
          </cell>
          <cell r="BV252">
            <v>0</v>
          </cell>
        </row>
        <row r="253">
          <cell r="P253" t="str">
            <v>N.11</v>
          </cell>
          <cell r="Q253" t="str">
            <v>N/A</v>
          </cell>
          <cell r="R253" t="str">
            <v/>
          </cell>
          <cell r="W253" t="str">
            <v>Provide other services, such as health care and education</v>
          </cell>
          <cell r="X253" t="str">
            <v/>
          </cell>
          <cell r="Y253" t="str">
            <v>Government Officials in Kabul</v>
          </cell>
          <cell r="Z253" t="str">
            <v>Tribal Leaders</v>
          </cell>
          <cell r="AA253" t="str">
            <v>Religious Leaders</v>
          </cell>
          <cell r="AB253" t="str">
            <v>Other:</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P253">
            <v>0</v>
          </cell>
          <cell r="AQ253">
            <v>0</v>
          </cell>
          <cell r="AR253">
            <v>0</v>
          </cell>
          <cell r="AS253">
            <v>0</v>
          </cell>
          <cell r="AT253">
            <v>0</v>
          </cell>
          <cell r="AU253">
            <v>0</v>
          </cell>
          <cell r="AV253">
            <v>0</v>
          </cell>
          <cell r="AW253">
            <v>0</v>
          </cell>
          <cell r="AX253">
            <v>0</v>
          </cell>
          <cell r="AY253">
            <v>0</v>
          </cell>
          <cell r="AZ253">
            <v>0</v>
          </cell>
          <cell r="BA253">
            <v>0</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U253">
            <v>0</v>
          </cell>
          <cell r="BV253">
            <v>0</v>
          </cell>
        </row>
        <row r="254">
          <cell r="P254">
            <v>12.02</v>
          </cell>
          <cell r="Q254" t="str">
            <v>N/A</v>
          </cell>
          <cell r="R254" t="str">
            <v/>
          </cell>
          <cell r="W254" t="str">
            <v>Zainab lives in a village like yours and believes that some of the funds supposed to be used for a development project in the village have been stolen. What should Ahmad do?</v>
          </cell>
          <cell r="X254" t="str">
            <v/>
          </cell>
          <cell r="Y254" t="str">
            <v>Malik / Arbab / Qariyadar</v>
          </cell>
          <cell r="Z254" t="str">
            <v>{Name of Council 1}</v>
          </cell>
          <cell r="AA254" t="str">
            <v>Mullah / Imam / Mawlawi</v>
          </cell>
          <cell r="AB254" t="str">
            <v>Whitebeards / Tribal Elders</v>
          </cell>
          <cell r="AC254" t="str">
            <v>NGO</v>
          </cell>
          <cell r="AD254" t="str">
            <v>District Government</v>
          </cell>
          <cell r="AE254" t="str">
            <v>Provincial Government</v>
          </cell>
          <cell r="AF254" t="str">
            <v>Central Government</v>
          </cell>
          <cell r="AG254" t="str">
            <v>Do Nothing</v>
          </cell>
          <cell r="AH254" t="str">
            <v>Other:</v>
          </cell>
          <cell r="AI254">
            <v>0</v>
          </cell>
          <cell r="AJ254">
            <v>0</v>
          </cell>
          <cell r="AK254">
            <v>0</v>
          </cell>
          <cell r="AL254">
            <v>0</v>
          </cell>
          <cell r="AM254">
            <v>0</v>
          </cell>
          <cell r="AN254">
            <v>0</v>
          </cell>
          <cell r="AO254">
            <v>0</v>
          </cell>
          <cell r="AP254">
            <v>0</v>
          </cell>
          <cell r="AQ254">
            <v>0</v>
          </cell>
          <cell r="AR254">
            <v>0</v>
          </cell>
          <cell r="AS254">
            <v>0</v>
          </cell>
          <cell r="AT254">
            <v>0</v>
          </cell>
          <cell r="AU254">
            <v>0</v>
          </cell>
          <cell r="AV254">
            <v>0</v>
          </cell>
          <cell r="AW254">
            <v>0</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U254">
            <v>0</v>
          </cell>
          <cell r="BV254">
            <v>0</v>
          </cell>
        </row>
        <row r="255">
          <cell r="P255">
            <v>88.08</v>
          </cell>
          <cell r="Q255" t="str">
            <v>N/A</v>
          </cell>
          <cell r="R255" t="str">
            <v/>
          </cell>
          <cell r="W255" t="str">
            <v>In your opinion, is the participation of women in resolving all disputes correct or not?</v>
          </cell>
          <cell r="X255" t="str">
            <v/>
          </cell>
          <cell r="Y255" t="str">
            <v>No, It Is Not Correct for Women To Participate in Dispute Resolution</v>
          </cell>
          <cell r="Z255" t="str">
            <v>Yes, It Is Correct for Women To Participate in Dispute Resolution</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cell r="AS255">
            <v>0</v>
          </cell>
          <cell r="AT255">
            <v>0</v>
          </cell>
          <cell r="AU255">
            <v>0</v>
          </cell>
          <cell r="AV255">
            <v>0</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U255">
            <v>0</v>
          </cell>
          <cell r="BV255">
            <v>0</v>
          </cell>
        </row>
        <row r="256">
          <cell r="P256" t="str">
            <v>N.57</v>
          </cell>
          <cell r="Q256" t="str">
            <v>N/A</v>
          </cell>
          <cell r="R256" t="str">
            <v/>
          </cell>
          <cell r="W256" t="str">
            <v>What about the opinions of the men in this village? Are most of them for or against the participation of women in decision-making and conflict resolution?</v>
          </cell>
          <cell r="X256" t="str">
            <v/>
          </cell>
          <cell r="Y256" t="str">
            <v>All Men in Village Are Against Participation of Women in Dispute Resolution</v>
          </cell>
          <cell r="Z256" t="str">
            <v>Most Men in Village Are Against Participation of Women in Dispute Resolution</v>
          </cell>
          <cell r="AA256" t="str">
            <v>Some Men in Village Are Against Participation of Women in Dispute Resolution</v>
          </cell>
          <cell r="AB256" t="str">
            <v>No Men in Village Are Against Participation of Women in Dispute Resolution</v>
          </cell>
          <cell r="AC256">
            <v>0</v>
          </cell>
          <cell r="AD256">
            <v>0</v>
          </cell>
          <cell r="AE256">
            <v>0</v>
          </cell>
          <cell r="AF256">
            <v>0</v>
          </cell>
          <cell r="AG256">
            <v>0</v>
          </cell>
          <cell r="AH256">
            <v>0</v>
          </cell>
          <cell r="AI256">
            <v>0</v>
          </cell>
          <cell r="AJ256">
            <v>0</v>
          </cell>
          <cell r="AK256">
            <v>0</v>
          </cell>
          <cell r="AL256">
            <v>0</v>
          </cell>
          <cell r="AM256">
            <v>0</v>
          </cell>
          <cell r="AN256">
            <v>0</v>
          </cell>
          <cell r="AO256">
            <v>0</v>
          </cell>
          <cell r="AP256">
            <v>0</v>
          </cell>
          <cell r="AQ256">
            <v>0</v>
          </cell>
          <cell r="AR256">
            <v>0</v>
          </cell>
          <cell r="AS256">
            <v>0</v>
          </cell>
          <cell r="AT256">
            <v>0</v>
          </cell>
          <cell r="AU256">
            <v>0</v>
          </cell>
          <cell r="AV256">
            <v>0</v>
          </cell>
          <cell r="AW256">
            <v>0</v>
          </cell>
          <cell r="AX256">
            <v>0</v>
          </cell>
          <cell r="AY256">
            <v>0</v>
          </cell>
          <cell r="AZ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U256">
            <v>0</v>
          </cell>
          <cell r="BV256">
            <v>0</v>
          </cell>
        </row>
        <row r="257">
          <cell r="P257">
            <v>88.09</v>
          </cell>
          <cell r="Q257">
            <v>12.079999999999998</v>
          </cell>
          <cell r="R257" t="str">
            <v/>
          </cell>
          <cell r="W257" t="str">
            <v>In your opinion, is it correct for women to vote in Presidential and Parliamentary elections?</v>
          </cell>
          <cell r="X257" t="str">
            <v/>
          </cell>
          <cell r="Y257" t="str">
            <v>No, It Is Not Correct for Women To Vote</v>
          </cell>
          <cell r="Z257" t="str">
            <v>Yes, It Is Correct for Women to Vote</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V257">
            <v>0</v>
          </cell>
          <cell r="AW257">
            <v>0</v>
          </cell>
          <cell r="AX257">
            <v>0</v>
          </cell>
          <cell r="AY257">
            <v>0</v>
          </cell>
          <cell r="AZ257">
            <v>0</v>
          </cell>
          <cell r="BA257">
            <v>0</v>
          </cell>
          <cell r="BB257">
            <v>0</v>
          </cell>
          <cell r="BC257">
            <v>0</v>
          </cell>
          <cell r="BD257">
            <v>0</v>
          </cell>
          <cell r="BE257">
            <v>0</v>
          </cell>
          <cell r="BF257">
            <v>0</v>
          </cell>
          <cell r="BG257">
            <v>0</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U257">
            <v>0</v>
          </cell>
          <cell r="BV257">
            <v>0</v>
          </cell>
        </row>
        <row r="258">
          <cell r="P258" t="str">
            <v>N.59</v>
          </cell>
          <cell r="Q258" t="str">
            <v>N/A</v>
          </cell>
          <cell r="R258" t="str">
            <v/>
          </cell>
          <cell r="W258" t="str">
            <v>What about the opinions of the men? Do they believe women should participate in local and national elections?</v>
          </cell>
          <cell r="X258" t="str">
            <v/>
          </cell>
          <cell r="Y258" t="str">
            <v>All Men in Village Are Against Women Voting</v>
          </cell>
          <cell r="Z258" t="str">
            <v>Most Men in Village Are Against Women Voting</v>
          </cell>
          <cell r="AA258" t="str">
            <v>Some Men in Village Are Against Women Voting</v>
          </cell>
          <cell r="AB258" t="str">
            <v>All Men in Village Are Against Women Voting</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P258">
            <v>0</v>
          </cell>
          <cell r="AQ258">
            <v>0</v>
          </cell>
          <cell r="AR258">
            <v>0</v>
          </cell>
          <cell r="AS258">
            <v>0</v>
          </cell>
          <cell r="AT258">
            <v>0</v>
          </cell>
          <cell r="AU258">
            <v>0</v>
          </cell>
          <cell r="AV258">
            <v>0</v>
          </cell>
          <cell r="AW258">
            <v>0</v>
          </cell>
          <cell r="AX258">
            <v>0</v>
          </cell>
          <cell r="AY258">
            <v>0</v>
          </cell>
          <cell r="AZ258">
            <v>0</v>
          </cell>
          <cell r="BA258">
            <v>0</v>
          </cell>
          <cell r="BB258">
            <v>0</v>
          </cell>
          <cell r="BC258">
            <v>0</v>
          </cell>
          <cell r="BD258">
            <v>0</v>
          </cell>
          <cell r="BE258">
            <v>0</v>
          </cell>
          <cell r="BF258">
            <v>0</v>
          </cell>
          <cell r="BG258">
            <v>0</v>
          </cell>
          <cell r="BH258">
            <v>0</v>
          </cell>
          <cell r="BI258">
            <v>0</v>
          </cell>
          <cell r="BJ258">
            <v>0</v>
          </cell>
          <cell r="BK258">
            <v>0</v>
          </cell>
          <cell r="BL258">
            <v>0</v>
          </cell>
          <cell r="BM258">
            <v>0</v>
          </cell>
          <cell r="BN258">
            <v>0</v>
          </cell>
          <cell r="BO258">
            <v>0</v>
          </cell>
          <cell r="BP258">
            <v>0</v>
          </cell>
          <cell r="BQ258">
            <v>0</v>
          </cell>
          <cell r="BR258">
            <v>0</v>
          </cell>
          <cell r="BS258">
            <v>0</v>
          </cell>
          <cell r="BT258">
            <v>0</v>
          </cell>
          <cell r="BU258">
            <v>0</v>
          </cell>
          <cell r="BV258">
            <v>0</v>
          </cell>
        </row>
        <row r="259">
          <cell r="P259">
            <v>15.16</v>
          </cell>
          <cell r="Q259">
            <v>13.109999999999998</v>
          </cell>
          <cell r="R259" t="str">
            <v/>
          </cell>
          <cell r="W259" t="str">
            <v>In this household, who decides whether you should have more children?</v>
          </cell>
          <cell r="X259" t="str">
            <v/>
          </cell>
          <cell r="Y259" t="str">
            <v>Husband alone</v>
          </cell>
          <cell r="Z259" t="str">
            <v xml:space="preserve">Woman herself </v>
          </cell>
          <cell r="AA259" t="str">
            <v>Husband &amp; woman jointly</v>
          </cell>
          <cell r="AB259" t="str">
            <v>Mother of woman or husband</v>
          </cell>
          <cell r="AC259" t="str">
            <v>Nobody</v>
          </cell>
          <cell r="AD259" t="str">
            <v xml:space="preserve">It is in the hands of God </v>
          </cell>
          <cell r="AE259" t="str">
            <v>Other:</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U259">
            <v>0</v>
          </cell>
          <cell r="BV259">
            <v>0</v>
          </cell>
        </row>
        <row r="260">
          <cell r="P260" t="str">
            <v>N.27</v>
          </cell>
          <cell r="Q260" t="str">
            <v>N/A</v>
          </cell>
          <cell r="R260" t="str">
            <v/>
          </cell>
          <cell r="W260" t="str">
            <v>Which ethnic group do you belong to?</v>
          </cell>
          <cell r="X260" t="str">
            <v/>
          </cell>
          <cell r="Y260" t="str">
            <v>Pashtun</v>
          </cell>
          <cell r="Z260" t="str">
            <v>Tajik</v>
          </cell>
          <cell r="AA260" t="str">
            <v>Hazara</v>
          </cell>
          <cell r="AB260" t="str">
            <v>Uzbek</v>
          </cell>
          <cell r="AC260" t="str">
            <v>Turkmen</v>
          </cell>
          <cell r="AD260" t="str">
            <v>Aimak</v>
          </cell>
          <cell r="AE260" t="str">
            <v>Baloch</v>
          </cell>
          <cell r="AF260" t="str">
            <v>Other:</v>
          </cell>
          <cell r="AG260">
            <v>0</v>
          </cell>
          <cell r="AH260">
            <v>0</v>
          </cell>
          <cell r="AI260">
            <v>0</v>
          </cell>
          <cell r="AJ260">
            <v>0</v>
          </cell>
          <cell r="AK260">
            <v>0</v>
          </cell>
          <cell r="AL260">
            <v>0</v>
          </cell>
          <cell r="AM260">
            <v>0</v>
          </cell>
          <cell r="AN260">
            <v>0</v>
          </cell>
          <cell r="AO260">
            <v>0</v>
          </cell>
          <cell r="AP260">
            <v>0</v>
          </cell>
          <cell r="AQ260">
            <v>0</v>
          </cell>
          <cell r="AR260">
            <v>0</v>
          </cell>
          <cell r="AS260">
            <v>0</v>
          </cell>
          <cell r="AT260">
            <v>0</v>
          </cell>
          <cell r="AU260">
            <v>0</v>
          </cell>
          <cell r="AV260">
            <v>0</v>
          </cell>
          <cell r="AW260">
            <v>0</v>
          </cell>
          <cell r="AX260">
            <v>0</v>
          </cell>
          <cell r="AY260">
            <v>0</v>
          </cell>
          <cell r="AZ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U260">
            <v>0</v>
          </cell>
          <cell r="BV260">
            <v>0</v>
          </cell>
        </row>
        <row r="261">
          <cell r="P261" t="str">
            <v>N.28</v>
          </cell>
          <cell r="Q261" t="str">
            <v>N/A</v>
          </cell>
          <cell r="R261" t="str">
            <v/>
          </cell>
          <cell r="W261" t="str">
            <v>What do you consider yourself first? An Afghan or a [ANSWER TO 13.05]?</v>
          </cell>
          <cell r="X261" t="str">
            <v/>
          </cell>
          <cell r="Y261" t="str">
            <v>Afghan</v>
          </cell>
          <cell r="Z261" t="str">
            <v>Own Ethnic Group</v>
          </cell>
          <cell r="AA261" t="str">
            <v>Other:</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U261">
            <v>0</v>
          </cell>
          <cell r="BV261">
            <v>0</v>
          </cell>
        </row>
        <row r="262">
          <cell r="P262" t="str">
            <v>N.84</v>
          </cell>
          <cell r="Q262" t="str">
            <v>N/A</v>
          </cell>
          <cell r="R262" t="str">
            <v/>
          </cell>
          <cell r="W262" t="str">
            <v>What is the approximate cost of a bag of 20 kilograms of wheat in the village?</v>
          </cell>
          <cell r="X262" t="str">
            <v/>
          </cell>
          <cell r="Y262" t="str">
            <v>Afghani</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0</v>
          </cell>
          <cell r="BJ262">
            <v>0</v>
          </cell>
          <cell r="BK262">
            <v>0</v>
          </cell>
          <cell r="BL262">
            <v>0</v>
          </cell>
          <cell r="BM262">
            <v>0</v>
          </cell>
          <cell r="BN262">
            <v>0</v>
          </cell>
          <cell r="BO262">
            <v>0</v>
          </cell>
          <cell r="BP262">
            <v>0</v>
          </cell>
          <cell r="BQ262">
            <v>0</v>
          </cell>
          <cell r="BR262">
            <v>0</v>
          </cell>
          <cell r="BS262">
            <v>0</v>
          </cell>
          <cell r="BT262">
            <v>0</v>
          </cell>
          <cell r="BU262">
            <v>0</v>
          </cell>
          <cell r="BV262">
            <v>0</v>
          </cell>
        </row>
        <row r="263">
          <cell r="P263" t="str">
            <v>N.72</v>
          </cell>
          <cell r="Q263" t="str">
            <v>N/A</v>
          </cell>
          <cell r="R263" t="str">
            <v/>
          </cell>
          <cell r="W263" t="str">
            <v>How many days did you go to school last week?</v>
          </cell>
          <cell r="X263" t="str">
            <v/>
          </cell>
          <cell r="Y263" t="str">
            <v>Days</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U263">
            <v>0</v>
          </cell>
          <cell r="BV263">
            <v>0</v>
          </cell>
        </row>
        <row r="264">
          <cell r="P264" t="str">
            <v>N.76</v>
          </cell>
          <cell r="Q264" t="str">
            <v>N/A</v>
          </cell>
          <cell r="R264" t="str">
            <v/>
          </cell>
          <cell r="W264" t="str">
            <v>Do you want to attend university, too?</v>
          </cell>
          <cell r="X264" t="str">
            <v/>
          </cell>
          <cell r="Y264" t="str">
            <v>No</v>
          </cell>
          <cell r="Z264" t="str">
            <v>Yes</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U264">
            <v>0</v>
          </cell>
          <cell r="BV264">
            <v>0</v>
          </cell>
        </row>
        <row r="265">
          <cell r="P265">
            <v>12.27</v>
          </cell>
          <cell r="Q265">
            <v>12.109999999999998</v>
          </cell>
          <cell r="R265" t="str">
            <v/>
          </cell>
          <cell r="W265" t="str">
            <v>What is the main reason that girls should not study beyond this class?</v>
          </cell>
          <cell r="X265" t="str">
            <v/>
          </cell>
          <cell r="Y265" t="str">
            <v>Girls have no need for education</v>
          </cell>
          <cell r="Z265" t="str">
            <v>Girls do not like education</v>
          </cell>
          <cell r="AA265" t="str">
            <v>Household duties and/or work in the field takes up all of their time</v>
          </cell>
          <cell r="AB265" t="str">
            <v>Fathers do not allow them</v>
          </cell>
          <cell r="AC265" t="str">
            <v>Against tradition and rules of village</v>
          </cell>
          <cell r="AD265" t="str">
            <v>Against Islam</v>
          </cell>
          <cell r="AE265" t="str">
            <v>Lack of Security</v>
          </cell>
          <cell r="AF265" t="str">
            <v>Other:</v>
          </cell>
          <cell r="AG265">
            <v>0</v>
          </cell>
          <cell r="AH265">
            <v>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U265">
            <v>0</v>
          </cell>
          <cell r="BV265">
            <v>0</v>
          </cell>
        </row>
        <row r="266">
          <cell r="P266">
            <v>0.11</v>
          </cell>
          <cell r="Q266">
            <v>0</v>
          </cell>
          <cell r="R266" t="str">
            <v/>
          </cell>
          <cell r="W266" t="str">
            <v>Number of Rooms in Dwelling</v>
          </cell>
          <cell r="X266" t="str">
            <v/>
          </cell>
          <cell r="Y266" t="str">
            <v>|___|___|___|</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row>
        <row r="267">
          <cell r="P267" t="str">
            <v>N.73</v>
          </cell>
          <cell r="Q267" t="str">
            <v>N/A</v>
          </cell>
          <cell r="R267" t="str">
            <v/>
          </cell>
          <cell r="W267" t="str">
            <v>Why didn't you go to school?</v>
          </cell>
          <cell r="X267" t="str">
            <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row>
        <row r="268">
          <cell r="P268" t="str">
            <v>N.23</v>
          </cell>
          <cell r="Q268" t="str">
            <v>N/A</v>
          </cell>
          <cell r="R268" t="str">
            <v/>
          </cell>
          <cell r="W268" t="str">
            <v>[IF YES] What were your reasons for voting?</v>
          </cell>
          <cell r="X268" t="str">
            <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row>
        <row r="269">
          <cell r="P269" t="str">
            <v>N.24</v>
          </cell>
          <cell r="Q269" t="str">
            <v>N/A</v>
          </cell>
          <cell r="R269" t="str">
            <v/>
          </cell>
          <cell r="W269" t="str">
            <v>[IF NO] What were your reasons for not voting?</v>
          </cell>
          <cell r="X269" t="str">
            <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row>
        <row r="270">
          <cell r="P270" t="str">
            <v>N.25</v>
          </cell>
          <cell r="Q270" t="str">
            <v>N/A</v>
          </cell>
          <cell r="R270" t="str">
            <v/>
          </cell>
          <cell r="W270" t="str">
            <v>Were you satisfied with the outcome of the elections? Do you think the person who was elected deserves the position?</v>
          </cell>
          <cell r="X270" t="str">
            <v/>
          </cell>
          <cell r="Y270">
            <v>0</v>
          </cell>
          <cell r="Z270">
            <v>0</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U270">
            <v>0</v>
          </cell>
          <cell r="BV270">
            <v>0</v>
          </cell>
        </row>
        <row r="271">
          <cell r="P271" t="str">
            <v>N.26</v>
          </cell>
          <cell r="Q271" t="str">
            <v>N/A</v>
          </cell>
          <cell r="R271" t="str">
            <v/>
          </cell>
          <cell r="W271" t="str">
            <v>[IF NO] Why not?</v>
          </cell>
          <cell r="X271" t="str">
            <v/>
          </cell>
          <cell r="Y271">
            <v>0</v>
          </cell>
          <cell r="Z271">
            <v>0</v>
          </cell>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0</v>
          </cell>
          <cell r="BA271">
            <v>0</v>
          </cell>
          <cell r="BB271">
            <v>0</v>
          </cell>
          <cell r="BC271">
            <v>0</v>
          </cell>
          <cell r="BD271">
            <v>0</v>
          </cell>
          <cell r="BE271">
            <v>0</v>
          </cell>
          <cell r="BF271">
            <v>0</v>
          </cell>
          <cell r="BG271">
            <v>0</v>
          </cell>
          <cell r="BH271">
            <v>0</v>
          </cell>
          <cell r="BI271">
            <v>0</v>
          </cell>
          <cell r="BJ271">
            <v>0</v>
          </cell>
          <cell r="BK271">
            <v>0</v>
          </cell>
          <cell r="BL271">
            <v>0</v>
          </cell>
          <cell r="BM271">
            <v>0</v>
          </cell>
          <cell r="BN271">
            <v>0</v>
          </cell>
          <cell r="BO271">
            <v>0</v>
          </cell>
          <cell r="BP271">
            <v>0</v>
          </cell>
          <cell r="BQ271">
            <v>0</v>
          </cell>
          <cell r="BR271">
            <v>0</v>
          </cell>
          <cell r="BS271">
            <v>0</v>
          </cell>
          <cell r="BT271">
            <v>0</v>
          </cell>
          <cell r="BU271">
            <v>0</v>
          </cell>
          <cell r="BV271">
            <v>0</v>
          </cell>
        </row>
        <row r="272">
          <cell r="P272">
            <v>11.279999999999994</v>
          </cell>
          <cell r="Q272" t="str">
            <v>N/A</v>
          </cell>
          <cell r="R272" t="str">
            <v/>
          </cell>
          <cell r="W272" t="str">
            <v>Candidates for the President of Afghanistan</v>
          </cell>
          <cell r="X272" t="str">
            <v/>
          </cell>
          <cell r="Y272" t="str">
            <v>For The Benefit of All People</v>
          </cell>
          <cell r="Z272" t="str">
            <v>For The Benefit of Some of the People</v>
          </cell>
          <cell r="AA272" t="str">
            <v>For Their Own Benefit</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0</v>
          </cell>
          <cell r="BA272">
            <v>0</v>
          </cell>
          <cell r="BB272">
            <v>0</v>
          </cell>
          <cell r="BC272">
            <v>0</v>
          </cell>
          <cell r="BD272">
            <v>0</v>
          </cell>
          <cell r="BE272">
            <v>0</v>
          </cell>
          <cell r="BF272">
            <v>0</v>
          </cell>
          <cell r="BG272">
            <v>0</v>
          </cell>
          <cell r="BH272">
            <v>0</v>
          </cell>
          <cell r="BI272">
            <v>0</v>
          </cell>
          <cell r="BJ272">
            <v>0</v>
          </cell>
          <cell r="BK272">
            <v>0</v>
          </cell>
          <cell r="BL272">
            <v>0</v>
          </cell>
          <cell r="BM272">
            <v>0</v>
          </cell>
          <cell r="BN272">
            <v>0</v>
          </cell>
          <cell r="BO272">
            <v>0</v>
          </cell>
          <cell r="BP272">
            <v>0</v>
          </cell>
          <cell r="BQ272">
            <v>0</v>
          </cell>
          <cell r="BR272">
            <v>0</v>
          </cell>
          <cell r="BS272">
            <v>0</v>
          </cell>
          <cell r="BT272">
            <v>0</v>
          </cell>
          <cell r="BU272">
            <v>0</v>
          </cell>
          <cell r="BV272">
            <v>0</v>
          </cell>
        </row>
        <row r="273">
          <cell r="P273">
            <v>11.319999999999993</v>
          </cell>
          <cell r="Q273" t="str">
            <v>N/A</v>
          </cell>
          <cell r="R273" t="str">
            <v/>
          </cell>
          <cell r="W273" t="str">
            <v>Villagers</v>
          </cell>
          <cell r="X273" t="str">
            <v/>
          </cell>
          <cell r="Y273" t="str">
            <v>For The Benefit of All People</v>
          </cell>
          <cell r="Z273" t="str">
            <v>For The Benefit of Some of the People</v>
          </cell>
          <cell r="AA273" t="str">
            <v>For Their Own Benefit</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0</v>
          </cell>
          <cell r="BA273">
            <v>0</v>
          </cell>
          <cell r="BB273">
            <v>0</v>
          </cell>
          <cell r="BC273">
            <v>0</v>
          </cell>
          <cell r="BD273">
            <v>0</v>
          </cell>
          <cell r="BE273">
            <v>0</v>
          </cell>
          <cell r="BF273">
            <v>0</v>
          </cell>
          <cell r="BG273">
            <v>0</v>
          </cell>
          <cell r="BH273">
            <v>0</v>
          </cell>
          <cell r="BI273">
            <v>0</v>
          </cell>
          <cell r="BJ273">
            <v>0</v>
          </cell>
          <cell r="BK273">
            <v>0</v>
          </cell>
          <cell r="BL273">
            <v>0</v>
          </cell>
          <cell r="BM273">
            <v>0</v>
          </cell>
          <cell r="BN273">
            <v>0</v>
          </cell>
          <cell r="BO273">
            <v>0</v>
          </cell>
          <cell r="BP273">
            <v>0</v>
          </cell>
          <cell r="BQ273">
            <v>0</v>
          </cell>
          <cell r="BR273">
            <v>0</v>
          </cell>
          <cell r="BS273">
            <v>0</v>
          </cell>
          <cell r="BT273">
            <v>0</v>
          </cell>
          <cell r="BU273">
            <v>0</v>
          </cell>
          <cell r="BV273">
            <v>0</v>
          </cell>
        </row>
        <row r="274">
          <cell r="P274">
            <v>11.329999999999993</v>
          </cell>
          <cell r="Q274" t="str">
            <v>N/A</v>
          </cell>
          <cell r="R274" t="str">
            <v/>
          </cell>
          <cell r="W274" t="str">
            <v>Village Elders?</v>
          </cell>
          <cell r="X274" t="str">
            <v/>
          </cell>
          <cell r="Y274" t="str">
            <v>For The Benefit of All People</v>
          </cell>
          <cell r="Z274" t="str">
            <v>For The Benefit of Some of the People</v>
          </cell>
          <cell r="AA274" t="str">
            <v>For Their Own Benefit</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cell r="AS274">
            <v>0</v>
          </cell>
          <cell r="AT274">
            <v>0</v>
          </cell>
          <cell r="AU274">
            <v>0</v>
          </cell>
          <cell r="AV274">
            <v>0</v>
          </cell>
          <cell r="AW274">
            <v>0</v>
          </cell>
          <cell r="AX274">
            <v>0</v>
          </cell>
          <cell r="AY274">
            <v>0</v>
          </cell>
          <cell r="AZ274">
            <v>0</v>
          </cell>
          <cell r="BA274">
            <v>0</v>
          </cell>
          <cell r="BB274">
            <v>0</v>
          </cell>
          <cell r="BC274">
            <v>0</v>
          </cell>
          <cell r="BD274">
            <v>0</v>
          </cell>
          <cell r="BE274">
            <v>0</v>
          </cell>
          <cell r="BF274">
            <v>0</v>
          </cell>
          <cell r="BG274">
            <v>0</v>
          </cell>
          <cell r="BH274">
            <v>0</v>
          </cell>
          <cell r="BI274">
            <v>0</v>
          </cell>
          <cell r="BJ274">
            <v>0</v>
          </cell>
          <cell r="BK274">
            <v>0</v>
          </cell>
          <cell r="BL274">
            <v>0</v>
          </cell>
          <cell r="BM274">
            <v>0</v>
          </cell>
          <cell r="BN274">
            <v>0</v>
          </cell>
          <cell r="BO274">
            <v>0</v>
          </cell>
          <cell r="BP274">
            <v>0</v>
          </cell>
          <cell r="BQ274">
            <v>0</v>
          </cell>
          <cell r="BR274">
            <v>0</v>
          </cell>
          <cell r="BS274">
            <v>0</v>
          </cell>
          <cell r="BT274">
            <v>0</v>
          </cell>
          <cell r="BU274">
            <v>0</v>
          </cell>
          <cell r="BV274">
            <v>0</v>
          </cell>
        </row>
        <row r="275">
          <cell r="P275">
            <v>1.07</v>
          </cell>
          <cell r="Q275">
            <v>1.05</v>
          </cell>
          <cell r="R275" t="str">
            <v/>
          </cell>
          <cell r="W275" t="str">
            <v>How many boys under the age of 7 live in this household?</v>
          </cell>
          <cell r="X275" t="str">
            <v/>
          </cell>
          <cell r="Y275" t="str">
            <v>Boys</v>
          </cell>
          <cell r="Z275">
            <v>0</v>
          </cell>
          <cell r="AA275">
            <v>0</v>
          </cell>
          <cell r="AB275">
            <v>0</v>
          </cell>
          <cell r="AC275">
            <v>0</v>
          </cell>
          <cell r="AD275">
            <v>0</v>
          </cell>
          <cell r="AE275">
            <v>0</v>
          </cell>
          <cell r="AF275">
            <v>0</v>
          </cell>
          <cell r="AG275">
            <v>0</v>
          </cell>
          <cell r="AH275">
            <v>0</v>
          </cell>
          <cell r="AI275">
            <v>0</v>
          </cell>
          <cell r="AJ275">
            <v>0</v>
          </cell>
          <cell r="AK275">
            <v>0</v>
          </cell>
          <cell r="AL275">
            <v>0</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0</v>
          </cell>
          <cell r="BA275">
            <v>0</v>
          </cell>
          <cell r="BB275">
            <v>0</v>
          </cell>
          <cell r="BC275">
            <v>0</v>
          </cell>
          <cell r="BD275">
            <v>0</v>
          </cell>
          <cell r="BE275">
            <v>0</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v>
          </cell>
          <cell r="BU275">
            <v>0</v>
          </cell>
          <cell r="BV275">
            <v>0</v>
          </cell>
        </row>
        <row r="276">
          <cell r="P276">
            <v>1.08</v>
          </cell>
          <cell r="Q276">
            <v>1.06</v>
          </cell>
          <cell r="R276" t="str">
            <v/>
          </cell>
          <cell r="W276" t="str">
            <v>How many girls under the age of 7 live in this household?</v>
          </cell>
          <cell r="X276" t="str">
            <v/>
          </cell>
          <cell r="Y276" t="str">
            <v>Girls</v>
          </cell>
          <cell r="Z276">
            <v>0</v>
          </cell>
          <cell r="AA276">
            <v>0</v>
          </cell>
          <cell r="AB276">
            <v>0</v>
          </cell>
          <cell r="AC276">
            <v>0</v>
          </cell>
          <cell r="AD276">
            <v>0</v>
          </cell>
          <cell r="AE276">
            <v>0</v>
          </cell>
          <cell r="AF276">
            <v>0</v>
          </cell>
          <cell r="AG276">
            <v>0</v>
          </cell>
          <cell r="AH276">
            <v>0</v>
          </cell>
          <cell r="AI276">
            <v>0</v>
          </cell>
          <cell r="AJ276">
            <v>0</v>
          </cell>
          <cell r="AK276">
            <v>0</v>
          </cell>
          <cell r="AL276">
            <v>0</v>
          </cell>
          <cell r="AM276">
            <v>0</v>
          </cell>
          <cell r="AN276">
            <v>0</v>
          </cell>
          <cell r="AO276">
            <v>0</v>
          </cell>
          <cell r="AP276">
            <v>0</v>
          </cell>
          <cell r="AQ276">
            <v>0</v>
          </cell>
          <cell r="AR276">
            <v>0</v>
          </cell>
          <cell r="AS276">
            <v>0</v>
          </cell>
          <cell r="AT276">
            <v>0</v>
          </cell>
          <cell r="AU276">
            <v>0</v>
          </cell>
          <cell r="AV276">
            <v>0</v>
          </cell>
          <cell r="AW276">
            <v>0</v>
          </cell>
          <cell r="AX276">
            <v>0</v>
          </cell>
          <cell r="AY276">
            <v>0</v>
          </cell>
          <cell r="AZ276">
            <v>0</v>
          </cell>
          <cell r="BA276">
            <v>0</v>
          </cell>
          <cell r="BB276">
            <v>0</v>
          </cell>
          <cell r="BC276">
            <v>0</v>
          </cell>
          <cell r="BD276">
            <v>0</v>
          </cell>
          <cell r="BE276">
            <v>0</v>
          </cell>
          <cell r="BF276">
            <v>0</v>
          </cell>
          <cell r="BG276">
            <v>0</v>
          </cell>
          <cell r="BH276">
            <v>0</v>
          </cell>
          <cell r="BI276">
            <v>0</v>
          </cell>
          <cell r="BJ276">
            <v>0</v>
          </cell>
          <cell r="BK276">
            <v>0</v>
          </cell>
          <cell r="BL276">
            <v>0</v>
          </cell>
          <cell r="BM276">
            <v>0</v>
          </cell>
          <cell r="BN276">
            <v>0</v>
          </cell>
          <cell r="BO276">
            <v>0</v>
          </cell>
          <cell r="BP276">
            <v>0</v>
          </cell>
          <cell r="BQ276">
            <v>0</v>
          </cell>
          <cell r="BR276">
            <v>0</v>
          </cell>
          <cell r="BS276">
            <v>0</v>
          </cell>
          <cell r="BT276">
            <v>0</v>
          </cell>
          <cell r="BU276">
            <v>0</v>
          </cell>
          <cell r="BV276">
            <v>0</v>
          </cell>
        </row>
        <row r="277">
          <cell r="P277">
            <v>1.0900000000000001</v>
          </cell>
          <cell r="Q277">
            <v>1.07</v>
          </cell>
          <cell r="R277" t="str">
            <v/>
          </cell>
          <cell r="W277" t="str">
            <v>How many boys between the ages of 7 and 14 live in this household?</v>
          </cell>
          <cell r="X277" t="str">
            <v/>
          </cell>
          <cell r="Y277" t="str">
            <v>Boys</v>
          </cell>
          <cell r="Z277">
            <v>0</v>
          </cell>
          <cell r="AA277">
            <v>0</v>
          </cell>
          <cell r="AB277">
            <v>0</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P277">
            <v>0</v>
          </cell>
          <cell r="AQ277">
            <v>0</v>
          </cell>
          <cell r="AR277">
            <v>0</v>
          </cell>
          <cell r="AS277">
            <v>0</v>
          </cell>
          <cell r="AT277">
            <v>0</v>
          </cell>
          <cell r="AU277">
            <v>0</v>
          </cell>
          <cell r="AV277">
            <v>0</v>
          </cell>
          <cell r="AW277">
            <v>0</v>
          </cell>
          <cell r="AX277">
            <v>0</v>
          </cell>
          <cell r="AY277">
            <v>0</v>
          </cell>
          <cell r="AZ277">
            <v>0</v>
          </cell>
          <cell r="BA277">
            <v>0</v>
          </cell>
          <cell r="BB277">
            <v>0</v>
          </cell>
          <cell r="BC277">
            <v>0</v>
          </cell>
          <cell r="BD277">
            <v>0</v>
          </cell>
          <cell r="BE277">
            <v>0</v>
          </cell>
          <cell r="BF277">
            <v>0</v>
          </cell>
          <cell r="BG277">
            <v>0</v>
          </cell>
          <cell r="BH277">
            <v>0</v>
          </cell>
          <cell r="BI277">
            <v>0</v>
          </cell>
          <cell r="BJ277">
            <v>0</v>
          </cell>
          <cell r="BK277">
            <v>0</v>
          </cell>
          <cell r="BL277">
            <v>0</v>
          </cell>
          <cell r="BM277">
            <v>0</v>
          </cell>
          <cell r="BN277">
            <v>0</v>
          </cell>
          <cell r="BO277">
            <v>0</v>
          </cell>
          <cell r="BP277">
            <v>0</v>
          </cell>
          <cell r="BQ277">
            <v>0</v>
          </cell>
          <cell r="BR277">
            <v>0</v>
          </cell>
          <cell r="BS277">
            <v>0</v>
          </cell>
          <cell r="BT277">
            <v>0</v>
          </cell>
          <cell r="BU277">
            <v>0</v>
          </cell>
          <cell r="BV277">
            <v>0</v>
          </cell>
        </row>
        <row r="278">
          <cell r="P278">
            <v>1.1000000000000001</v>
          </cell>
          <cell r="Q278">
            <v>1.08</v>
          </cell>
          <cell r="R278" t="str">
            <v/>
          </cell>
          <cell r="W278" t="str">
            <v>How many girls between the ages of 7 and 14 live in this household?</v>
          </cell>
          <cell r="X278" t="str">
            <v/>
          </cell>
          <cell r="Y278" t="str">
            <v>Girls</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W278">
            <v>0</v>
          </cell>
          <cell r="AX278">
            <v>0</v>
          </cell>
          <cell r="AY278">
            <v>0</v>
          </cell>
          <cell r="AZ278">
            <v>0</v>
          </cell>
          <cell r="BA278">
            <v>0</v>
          </cell>
          <cell r="BB278">
            <v>0</v>
          </cell>
          <cell r="BC278">
            <v>0</v>
          </cell>
          <cell r="BD278">
            <v>0</v>
          </cell>
          <cell r="BE278">
            <v>0</v>
          </cell>
          <cell r="BF278">
            <v>0</v>
          </cell>
          <cell r="BG278">
            <v>0</v>
          </cell>
          <cell r="BH278">
            <v>0</v>
          </cell>
          <cell r="BI278">
            <v>0</v>
          </cell>
          <cell r="BJ278">
            <v>0</v>
          </cell>
          <cell r="BK278">
            <v>0</v>
          </cell>
          <cell r="BL278">
            <v>0</v>
          </cell>
          <cell r="BM278">
            <v>0</v>
          </cell>
          <cell r="BN278">
            <v>0</v>
          </cell>
          <cell r="BO278">
            <v>0</v>
          </cell>
          <cell r="BP278">
            <v>0</v>
          </cell>
          <cell r="BQ278">
            <v>0</v>
          </cell>
          <cell r="BR278">
            <v>0</v>
          </cell>
          <cell r="BS278">
            <v>0</v>
          </cell>
          <cell r="BT278">
            <v>0</v>
          </cell>
          <cell r="BU278">
            <v>0</v>
          </cell>
          <cell r="BV278">
            <v>0</v>
          </cell>
        </row>
        <row r="279">
          <cell r="P279">
            <v>1.1299999999999999</v>
          </cell>
          <cell r="Q279">
            <v>1.0900000000000001</v>
          </cell>
          <cell r="R279" t="str">
            <v/>
          </cell>
          <cell r="W279" t="str">
            <v>How many men over the age of 14 but under the age of 60 live in this household?</v>
          </cell>
          <cell r="X279" t="str">
            <v/>
          </cell>
          <cell r="Y279" t="str">
            <v>Men</v>
          </cell>
          <cell r="Z279">
            <v>0</v>
          </cell>
          <cell r="AA279">
            <v>0</v>
          </cell>
          <cell r="AB279">
            <v>0</v>
          </cell>
          <cell r="AC279">
            <v>0</v>
          </cell>
          <cell r="AD279">
            <v>0</v>
          </cell>
          <cell r="AE279">
            <v>0</v>
          </cell>
          <cell r="AF279">
            <v>0</v>
          </cell>
          <cell r="AG279">
            <v>0</v>
          </cell>
          <cell r="AH279">
            <v>0</v>
          </cell>
          <cell r="AI279">
            <v>0</v>
          </cell>
          <cell r="AJ279">
            <v>0</v>
          </cell>
          <cell r="AK279">
            <v>0</v>
          </cell>
          <cell r="AL279">
            <v>0</v>
          </cell>
          <cell r="AM279">
            <v>0</v>
          </cell>
          <cell r="AN279">
            <v>0</v>
          </cell>
          <cell r="AO279">
            <v>0</v>
          </cell>
          <cell r="AP279">
            <v>0</v>
          </cell>
          <cell r="AQ279">
            <v>0</v>
          </cell>
          <cell r="AR279">
            <v>0</v>
          </cell>
          <cell r="AS279">
            <v>0</v>
          </cell>
          <cell r="AT279">
            <v>0</v>
          </cell>
          <cell r="AU279">
            <v>0</v>
          </cell>
          <cell r="AV279">
            <v>0</v>
          </cell>
          <cell r="AW279">
            <v>0</v>
          </cell>
          <cell r="AX279">
            <v>0</v>
          </cell>
          <cell r="AY279">
            <v>0</v>
          </cell>
          <cell r="AZ279">
            <v>0</v>
          </cell>
          <cell r="BA279">
            <v>0</v>
          </cell>
          <cell r="BB279">
            <v>0</v>
          </cell>
          <cell r="BC279">
            <v>0</v>
          </cell>
          <cell r="BD279">
            <v>0</v>
          </cell>
          <cell r="BE279">
            <v>0</v>
          </cell>
          <cell r="BF279">
            <v>0</v>
          </cell>
          <cell r="BG279">
            <v>0</v>
          </cell>
          <cell r="BH279">
            <v>0</v>
          </cell>
          <cell r="BI279">
            <v>0</v>
          </cell>
          <cell r="BJ279">
            <v>0</v>
          </cell>
          <cell r="BK279">
            <v>0</v>
          </cell>
          <cell r="BL279">
            <v>0</v>
          </cell>
          <cell r="BM279">
            <v>0</v>
          </cell>
          <cell r="BN279">
            <v>0</v>
          </cell>
          <cell r="BO279">
            <v>0</v>
          </cell>
          <cell r="BP279">
            <v>0</v>
          </cell>
          <cell r="BQ279">
            <v>0</v>
          </cell>
          <cell r="BR279">
            <v>0</v>
          </cell>
          <cell r="BS279">
            <v>0</v>
          </cell>
          <cell r="BT279">
            <v>0</v>
          </cell>
          <cell r="BU279">
            <v>0</v>
          </cell>
          <cell r="BV279">
            <v>0</v>
          </cell>
        </row>
        <row r="280">
          <cell r="P280">
            <v>1.1399999999999999</v>
          </cell>
          <cell r="Q280">
            <v>1.1000000000000001</v>
          </cell>
          <cell r="R280" t="str">
            <v/>
          </cell>
          <cell r="W280" t="str">
            <v>How many women over the age of 14 but under the age of 60 live in this household?</v>
          </cell>
          <cell r="X280" t="str">
            <v/>
          </cell>
          <cell r="Y280" t="str">
            <v>Women</v>
          </cell>
          <cell r="Z280">
            <v>0</v>
          </cell>
          <cell r="AA280">
            <v>0</v>
          </cell>
          <cell r="AB280">
            <v>0</v>
          </cell>
          <cell r="AC280">
            <v>0</v>
          </cell>
          <cell r="AD280">
            <v>0</v>
          </cell>
          <cell r="AE280">
            <v>0</v>
          </cell>
          <cell r="AF280">
            <v>0</v>
          </cell>
          <cell r="AG280">
            <v>0</v>
          </cell>
          <cell r="AH280">
            <v>0</v>
          </cell>
          <cell r="AI280">
            <v>0</v>
          </cell>
          <cell r="AJ280">
            <v>0</v>
          </cell>
          <cell r="AK280">
            <v>0</v>
          </cell>
          <cell r="AL280">
            <v>0</v>
          </cell>
          <cell r="AM280">
            <v>0</v>
          </cell>
          <cell r="AN280">
            <v>0</v>
          </cell>
          <cell r="AO280">
            <v>0</v>
          </cell>
          <cell r="AP280">
            <v>0</v>
          </cell>
          <cell r="AQ280">
            <v>0</v>
          </cell>
          <cell r="AR280">
            <v>0</v>
          </cell>
          <cell r="AS280">
            <v>0</v>
          </cell>
          <cell r="AT280">
            <v>0</v>
          </cell>
          <cell r="AU280">
            <v>0</v>
          </cell>
          <cell r="AV280">
            <v>0</v>
          </cell>
          <cell r="AW280">
            <v>0</v>
          </cell>
          <cell r="AX280">
            <v>0</v>
          </cell>
          <cell r="AY280">
            <v>0</v>
          </cell>
          <cell r="AZ280">
            <v>0</v>
          </cell>
          <cell r="BA280">
            <v>0</v>
          </cell>
          <cell r="BB280">
            <v>0</v>
          </cell>
          <cell r="BC280">
            <v>0</v>
          </cell>
          <cell r="BD280">
            <v>0</v>
          </cell>
          <cell r="BE280">
            <v>0</v>
          </cell>
          <cell r="BF280">
            <v>0</v>
          </cell>
          <cell r="BG280">
            <v>0</v>
          </cell>
          <cell r="BH280">
            <v>0</v>
          </cell>
          <cell r="BI280">
            <v>0</v>
          </cell>
          <cell r="BJ280">
            <v>0</v>
          </cell>
          <cell r="BK280">
            <v>0</v>
          </cell>
          <cell r="BL280">
            <v>0</v>
          </cell>
          <cell r="BM280">
            <v>0</v>
          </cell>
          <cell r="BN280">
            <v>0</v>
          </cell>
          <cell r="BO280">
            <v>0</v>
          </cell>
          <cell r="BP280">
            <v>0</v>
          </cell>
          <cell r="BQ280">
            <v>0</v>
          </cell>
          <cell r="BR280">
            <v>0</v>
          </cell>
          <cell r="BS280">
            <v>0</v>
          </cell>
          <cell r="BT280">
            <v>0</v>
          </cell>
          <cell r="BU280">
            <v>0</v>
          </cell>
          <cell r="BV280">
            <v>0</v>
          </cell>
        </row>
        <row r="281">
          <cell r="P281">
            <v>1.1499999999999999</v>
          </cell>
          <cell r="Q281">
            <v>1.1100000000000001</v>
          </cell>
          <cell r="R281" t="str">
            <v/>
          </cell>
          <cell r="W281" t="str">
            <v>How many people over the age of 60 live in this household?</v>
          </cell>
          <cell r="X281" t="str">
            <v/>
          </cell>
          <cell r="Y281" t="str">
            <v>People</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0</v>
          </cell>
          <cell r="AU281">
            <v>0</v>
          </cell>
          <cell r="AV281">
            <v>0</v>
          </cell>
          <cell r="AW281">
            <v>0</v>
          </cell>
          <cell r="AX281">
            <v>0</v>
          </cell>
          <cell r="AY281">
            <v>0</v>
          </cell>
          <cell r="AZ281">
            <v>0</v>
          </cell>
          <cell r="BA281">
            <v>0</v>
          </cell>
          <cell r="BB281">
            <v>0</v>
          </cell>
          <cell r="BC281">
            <v>0</v>
          </cell>
          <cell r="BD281">
            <v>0</v>
          </cell>
          <cell r="BE281">
            <v>0</v>
          </cell>
          <cell r="BF281">
            <v>0</v>
          </cell>
          <cell r="BG281">
            <v>0</v>
          </cell>
          <cell r="BH281">
            <v>0</v>
          </cell>
          <cell r="BI281">
            <v>0</v>
          </cell>
          <cell r="BJ281">
            <v>0</v>
          </cell>
          <cell r="BK281">
            <v>0</v>
          </cell>
          <cell r="BL281">
            <v>0</v>
          </cell>
          <cell r="BM281">
            <v>0</v>
          </cell>
          <cell r="BN281">
            <v>0</v>
          </cell>
          <cell r="BO281">
            <v>0</v>
          </cell>
          <cell r="BP281">
            <v>0</v>
          </cell>
          <cell r="BQ281">
            <v>0</v>
          </cell>
          <cell r="BR281">
            <v>0</v>
          </cell>
          <cell r="BS281">
            <v>0</v>
          </cell>
          <cell r="BT281">
            <v>0</v>
          </cell>
          <cell r="BU281">
            <v>0</v>
          </cell>
          <cell r="BV281">
            <v>0</v>
          </cell>
        </row>
        <row r="282">
          <cell r="P282">
            <v>1.19</v>
          </cell>
          <cell r="Q282">
            <v>1.1500000000000001</v>
          </cell>
          <cell r="R282" t="str">
            <v/>
          </cell>
          <cell r="W282" t="str">
            <v>How many years has your household been living in this dwelling?</v>
          </cell>
          <cell r="X282" t="str">
            <v/>
          </cell>
          <cell r="Y282" t="str">
            <v>Less Than One Year</v>
          </cell>
          <cell r="Z282" t="str">
            <v>Years</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0</v>
          </cell>
          <cell r="AQ282">
            <v>0</v>
          </cell>
          <cell r="AR282">
            <v>0</v>
          </cell>
          <cell r="AS282">
            <v>0</v>
          </cell>
          <cell r="AT282">
            <v>0</v>
          </cell>
          <cell r="AU282">
            <v>0</v>
          </cell>
          <cell r="AV282">
            <v>0</v>
          </cell>
          <cell r="AW282">
            <v>0</v>
          </cell>
          <cell r="AX282">
            <v>0</v>
          </cell>
          <cell r="AY282">
            <v>0</v>
          </cell>
          <cell r="AZ282">
            <v>0</v>
          </cell>
          <cell r="BA282">
            <v>0</v>
          </cell>
          <cell r="BB282">
            <v>0</v>
          </cell>
          <cell r="BC282">
            <v>0</v>
          </cell>
          <cell r="BD282">
            <v>0</v>
          </cell>
          <cell r="BE282">
            <v>0</v>
          </cell>
          <cell r="BF282">
            <v>0</v>
          </cell>
          <cell r="BG282">
            <v>0</v>
          </cell>
          <cell r="BH282">
            <v>0</v>
          </cell>
          <cell r="BI282">
            <v>0</v>
          </cell>
          <cell r="BJ282">
            <v>0</v>
          </cell>
          <cell r="BK282">
            <v>0</v>
          </cell>
          <cell r="BL282">
            <v>0</v>
          </cell>
          <cell r="BM282">
            <v>0</v>
          </cell>
          <cell r="BN282">
            <v>0</v>
          </cell>
          <cell r="BO282">
            <v>0</v>
          </cell>
          <cell r="BP282">
            <v>0</v>
          </cell>
          <cell r="BQ282">
            <v>0</v>
          </cell>
          <cell r="BR282">
            <v>0</v>
          </cell>
          <cell r="BS282">
            <v>0</v>
          </cell>
          <cell r="BT282">
            <v>0</v>
          </cell>
          <cell r="BU282">
            <v>0</v>
          </cell>
          <cell r="BV282">
            <v>0</v>
          </cell>
        </row>
        <row r="283">
          <cell r="P283">
            <v>2.06</v>
          </cell>
          <cell r="Q283">
            <v>2.0499999999999989</v>
          </cell>
          <cell r="R283" t="str">
            <v/>
          </cell>
          <cell r="W283" t="str">
            <v>At the moment, is water from {name of source} clean and safe or is it muddy or unsafe?</v>
          </cell>
          <cell r="X283" t="str">
            <v/>
          </cell>
          <cell r="Y283" t="str">
            <v>Clean and Safe to Drink</v>
          </cell>
          <cell r="Z283" t="str">
            <v>Sometimes Muddy and/or Unsafe to Drink</v>
          </cell>
          <cell r="AA283" t="str">
            <v>Always Muddy and/or Unsafe to Drink</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cell r="AS283">
            <v>0</v>
          </cell>
          <cell r="AT283">
            <v>0</v>
          </cell>
          <cell r="AU283">
            <v>0</v>
          </cell>
          <cell r="AV283">
            <v>0</v>
          </cell>
          <cell r="AW283">
            <v>0</v>
          </cell>
          <cell r="AX283">
            <v>0</v>
          </cell>
          <cell r="AY283">
            <v>0</v>
          </cell>
          <cell r="AZ283">
            <v>0</v>
          </cell>
          <cell r="BA283">
            <v>0</v>
          </cell>
          <cell r="BB283">
            <v>0</v>
          </cell>
          <cell r="BC283">
            <v>0</v>
          </cell>
          <cell r="BD283">
            <v>0</v>
          </cell>
          <cell r="BE283">
            <v>0</v>
          </cell>
          <cell r="BF283">
            <v>0</v>
          </cell>
          <cell r="BG283">
            <v>0</v>
          </cell>
          <cell r="BH283">
            <v>0</v>
          </cell>
          <cell r="BI283">
            <v>0</v>
          </cell>
          <cell r="BJ283">
            <v>0</v>
          </cell>
          <cell r="BK283">
            <v>0</v>
          </cell>
          <cell r="BL283">
            <v>0</v>
          </cell>
          <cell r="BM283">
            <v>0</v>
          </cell>
          <cell r="BN283">
            <v>0</v>
          </cell>
          <cell r="BO283">
            <v>0</v>
          </cell>
          <cell r="BP283">
            <v>0</v>
          </cell>
          <cell r="BQ283">
            <v>0</v>
          </cell>
          <cell r="BR283">
            <v>0</v>
          </cell>
          <cell r="BS283">
            <v>0</v>
          </cell>
          <cell r="BT283">
            <v>0</v>
          </cell>
          <cell r="BU283">
            <v>0</v>
          </cell>
          <cell r="BV283">
            <v>0</v>
          </cell>
        </row>
        <row r="284">
          <cell r="P284">
            <v>2.09</v>
          </cell>
          <cell r="Q284">
            <v>2.0699999999999985</v>
          </cell>
          <cell r="R284" t="str">
            <v/>
          </cell>
          <cell r="W284" t="str">
            <v>During the past 30 days, what has been the household's main source of lighting?</v>
          </cell>
          <cell r="X284" t="str">
            <v/>
          </cell>
          <cell r="Y284" t="str">
            <v>No Source</v>
          </cell>
          <cell r="Z284" t="str">
            <v>Oil Lamp</v>
          </cell>
          <cell r="AA284" t="str">
            <v>Candles</v>
          </cell>
          <cell r="AB284" t="str">
            <v>Electricity from Grid</v>
          </cell>
          <cell r="AC284" t="str">
            <v>Generator</v>
          </cell>
          <cell r="AD284" t="str">
            <v>MHP</v>
          </cell>
          <cell r="AE284" t="str">
            <v>Solar</v>
          </cell>
          <cell r="AF284" t="str">
            <v>Handheld Light</v>
          </cell>
          <cell r="AG284" t="str">
            <v>Battery</v>
          </cell>
          <cell r="AH284" t="str">
            <v>Gas</v>
          </cell>
          <cell r="AI284" t="str">
            <v>Firewood</v>
          </cell>
          <cell r="AJ284" t="str">
            <v>Other:</v>
          </cell>
          <cell r="AK284">
            <v>0</v>
          </cell>
          <cell r="AL284">
            <v>0</v>
          </cell>
          <cell r="AM284">
            <v>0</v>
          </cell>
          <cell r="AN284">
            <v>0</v>
          </cell>
          <cell r="AO284">
            <v>0</v>
          </cell>
          <cell r="AP284">
            <v>0</v>
          </cell>
          <cell r="AQ284">
            <v>0</v>
          </cell>
          <cell r="AR284">
            <v>0</v>
          </cell>
          <cell r="AS284">
            <v>0</v>
          </cell>
          <cell r="AT284">
            <v>0</v>
          </cell>
          <cell r="AU284">
            <v>0</v>
          </cell>
          <cell r="AV284">
            <v>0</v>
          </cell>
          <cell r="AW284">
            <v>0</v>
          </cell>
          <cell r="AX284">
            <v>0</v>
          </cell>
          <cell r="AY284">
            <v>0</v>
          </cell>
          <cell r="AZ284">
            <v>0</v>
          </cell>
          <cell r="BA284">
            <v>0</v>
          </cell>
          <cell r="BB284">
            <v>0</v>
          </cell>
          <cell r="BC284">
            <v>0</v>
          </cell>
          <cell r="BD284">
            <v>0</v>
          </cell>
          <cell r="BE284">
            <v>0</v>
          </cell>
          <cell r="BF284">
            <v>0</v>
          </cell>
          <cell r="BG284">
            <v>0</v>
          </cell>
          <cell r="BH284">
            <v>0</v>
          </cell>
          <cell r="BI284">
            <v>0</v>
          </cell>
          <cell r="BJ284">
            <v>0</v>
          </cell>
          <cell r="BK284">
            <v>0</v>
          </cell>
          <cell r="BL284">
            <v>0</v>
          </cell>
          <cell r="BM284">
            <v>0</v>
          </cell>
          <cell r="BN284">
            <v>0</v>
          </cell>
          <cell r="BO284">
            <v>0</v>
          </cell>
          <cell r="BP284">
            <v>0</v>
          </cell>
          <cell r="BQ284">
            <v>0</v>
          </cell>
          <cell r="BR284">
            <v>0</v>
          </cell>
          <cell r="BS284">
            <v>0</v>
          </cell>
          <cell r="BT284">
            <v>0</v>
          </cell>
          <cell r="BU284">
            <v>0</v>
          </cell>
          <cell r="BV284">
            <v>0</v>
          </cell>
        </row>
        <row r="285">
          <cell r="P285">
            <v>2.1</v>
          </cell>
          <cell r="Q285">
            <v>2.0799999999999983</v>
          </cell>
          <cell r="R285" t="str">
            <v/>
          </cell>
          <cell r="W285" t="str">
            <v>During the most recent winter, what was the main source of heating for this house?</v>
          </cell>
          <cell r="X285" t="str">
            <v/>
          </cell>
          <cell r="Y285" t="str">
            <v>No Heating in Winter</v>
          </cell>
          <cell r="Z285" t="str">
            <v>Electricity</v>
          </cell>
          <cell r="AA285" t="str">
            <v>Gas</v>
          </cell>
          <cell r="AB285" t="str">
            <v>Oil</v>
          </cell>
          <cell r="AC285" t="str">
            <v>Firewood</v>
          </cell>
          <cell r="AD285" t="str">
            <v>Straw or Plants</v>
          </cell>
          <cell r="AE285" t="str">
            <v>Ping or Bushes</v>
          </cell>
          <cell r="AF285" t="str">
            <v>Animal Dung</v>
          </cell>
          <cell r="AG285" t="str">
            <v>Charcoal</v>
          </cell>
          <cell r="AH285" t="str">
            <v>Coal</v>
          </cell>
          <cell r="AI285" t="str">
            <v>Chem</v>
          </cell>
          <cell r="AJ285" t="str">
            <v>Scavenged Material</v>
          </cell>
          <cell r="AK285" t="str">
            <v>Other:</v>
          </cell>
          <cell r="AL285">
            <v>0</v>
          </cell>
          <cell r="AM285">
            <v>0</v>
          </cell>
          <cell r="AN285">
            <v>0</v>
          </cell>
          <cell r="AO285">
            <v>0</v>
          </cell>
          <cell r="AP285">
            <v>0</v>
          </cell>
          <cell r="AQ285">
            <v>0</v>
          </cell>
          <cell r="AR285">
            <v>0</v>
          </cell>
          <cell r="AS285">
            <v>0</v>
          </cell>
          <cell r="AT285">
            <v>0</v>
          </cell>
          <cell r="AU285">
            <v>0</v>
          </cell>
          <cell r="AV285">
            <v>0</v>
          </cell>
          <cell r="AW285">
            <v>0</v>
          </cell>
          <cell r="AX285">
            <v>0</v>
          </cell>
          <cell r="AY285">
            <v>0</v>
          </cell>
          <cell r="AZ285">
            <v>0</v>
          </cell>
          <cell r="BA285">
            <v>0</v>
          </cell>
          <cell r="BB285">
            <v>0</v>
          </cell>
          <cell r="BC285">
            <v>0</v>
          </cell>
          <cell r="BD285">
            <v>0</v>
          </cell>
          <cell r="BE285">
            <v>0</v>
          </cell>
          <cell r="BF285">
            <v>0</v>
          </cell>
          <cell r="BG285">
            <v>0</v>
          </cell>
          <cell r="BH285">
            <v>0</v>
          </cell>
          <cell r="BI285">
            <v>0</v>
          </cell>
          <cell r="BJ285">
            <v>0</v>
          </cell>
          <cell r="BK285">
            <v>0</v>
          </cell>
          <cell r="BL285">
            <v>0</v>
          </cell>
          <cell r="BM285">
            <v>0</v>
          </cell>
          <cell r="BN285">
            <v>0</v>
          </cell>
          <cell r="BO285">
            <v>0</v>
          </cell>
          <cell r="BP285">
            <v>0</v>
          </cell>
          <cell r="BQ285">
            <v>0</v>
          </cell>
          <cell r="BR285">
            <v>0</v>
          </cell>
          <cell r="BS285">
            <v>0</v>
          </cell>
          <cell r="BT285">
            <v>0</v>
          </cell>
          <cell r="BU285">
            <v>0</v>
          </cell>
          <cell r="BV285">
            <v>0</v>
          </cell>
        </row>
        <row r="286">
          <cell r="P286">
            <v>2.11</v>
          </cell>
          <cell r="Q286">
            <v>2.0899999999999981</v>
          </cell>
          <cell r="R286" t="str">
            <v/>
          </cell>
          <cell r="W286" t="str">
            <v>During the last 30 days, what has been the household's main source of cooking oil?</v>
          </cell>
          <cell r="X286" t="str">
            <v/>
          </cell>
          <cell r="Y286" t="str">
            <v>No Source</v>
          </cell>
          <cell r="Z286" t="str">
            <v>Animal Dung</v>
          </cell>
          <cell r="AA286" t="str">
            <v>Straw or Plants</v>
          </cell>
          <cell r="AB286" t="str">
            <v>Ping or Bushes</v>
          </cell>
          <cell r="AC286" t="str">
            <v>Firewood</v>
          </cell>
          <cell r="AD286" t="str">
            <v>Charcoal</v>
          </cell>
          <cell r="AE286" t="str">
            <v>Kerosene or Oil</v>
          </cell>
          <cell r="AF286" t="str">
            <v>Gas</v>
          </cell>
          <cell r="AG286" t="str">
            <v>Electricity</v>
          </cell>
          <cell r="AH286" t="str">
            <v>Scavenged Material</v>
          </cell>
          <cell r="AI286" t="str">
            <v>Other:</v>
          </cell>
          <cell r="AJ286">
            <v>0</v>
          </cell>
          <cell r="AK286">
            <v>0</v>
          </cell>
          <cell r="AL286">
            <v>0</v>
          </cell>
          <cell r="AM286">
            <v>0</v>
          </cell>
          <cell r="AN286">
            <v>0</v>
          </cell>
          <cell r="AO286">
            <v>0</v>
          </cell>
          <cell r="AP286">
            <v>0</v>
          </cell>
          <cell r="AQ286">
            <v>0</v>
          </cell>
          <cell r="AR286">
            <v>0</v>
          </cell>
          <cell r="AS286">
            <v>0</v>
          </cell>
          <cell r="AT286">
            <v>0</v>
          </cell>
          <cell r="AU286">
            <v>0</v>
          </cell>
          <cell r="AV286">
            <v>0</v>
          </cell>
          <cell r="AW286">
            <v>0</v>
          </cell>
          <cell r="AX286">
            <v>0</v>
          </cell>
          <cell r="AY286">
            <v>0</v>
          </cell>
          <cell r="AZ286">
            <v>0</v>
          </cell>
          <cell r="BA286">
            <v>0</v>
          </cell>
          <cell r="BB286">
            <v>0</v>
          </cell>
          <cell r="BC286">
            <v>0</v>
          </cell>
          <cell r="BD286">
            <v>0</v>
          </cell>
          <cell r="BE286">
            <v>0</v>
          </cell>
          <cell r="BF286">
            <v>0</v>
          </cell>
          <cell r="BG286">
            <v>0</v>
          </cell>
          <cell r="BH286">
            <v>0</v>
          </cell>
          <cell r="BI286">
            <v>0</v>
          </cell>
          <cell r="BJ286">
            <v>0</v>
          </cell>
          <cell r="BK286">
            <v>0</v>
          </cell>
          <cell r="BL286">
            <v>0</v>
          </cell>
          <cell r="BM286">
            <v>0</v>
          </cell>
          <cell r="BN286">
            <v>0</v>
          </cell>
          <cell r="BO286">
            <v>0</v>
          </cell>
          <cell r="BP286">
            <v>0</v>
          </cell>
          <cell r="BQ286">
            <v>0</v>
          </cell>
          <cell r="BR286">
            <v>0</v>
          </cell>
          <cell r="BS286">
            <v>0</v>
          </cell>
          <cell r="BT286">
            <v>0</v>
          </cell>
          <cell r="BU286">
            <v>0</v>
          </cell>
          <cell r="BV286">
            <v>0</v>
          </cell>
        </row>
        <row r="287">
          <cell r="P287">
            <v>5.32</v>
          </cell>
          <cell r="Q287">
            <v>5.1699999999999964</v>
          </cell>
          <cell r="R287" t="str">
            <v/>
          </cell>
          <cell r="W287" t="str">
            <v>Does a member of your household serve as elders of the village?</v>
          </cell>
          <cell r="X287" t="str">
            <v/>
          </cell>
          <cell r="Y287" t="str">
            <v>No, neither respondent nor his household members are village elders</v>
          </cell>
          <cell r="Z287" t="str">
            <v>Yes, respondent is village elder</v>
          </cell>
          <cell r="AA287" t="str">
            <v>Yes, household member is village elder</v>
          </cell>
          <cell r="AB287" t="str">
            <v>Yes, both respondent and household members are village elders</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cell r="BB287">
            <v>0</v>
          </cell>
          <cell r="BC287">
            <v>0</v>
          </cell>
          <cell r="BD287">
            <v>0</v>
          </cell>
          <cell r="BE287">
            <v>0</v>
          </cell>
          <cell r="BF287">
            <v>0</v>
          </cell>
          <cell r="BG287">
            <v>0</v>
          </cell>
          <cell r="BH287">
            <v>0</v>
          </cell>
          <cell r="BI287">
            <v>0</v>
          </cell>
          <cell r="BJ287">
            <v>0</v>
          </cell>
          <cell r="BK287">
            <v>0</v>
          </cell>
          <cell r="BL287">
            <v>0</v>
          </cell>
          <cell r="BM287">
            <v>0</v>
          </cell>
          <cell r="BN287">
            <v>0</v>
          </cell>
          <cell r="BO287">
            <v>0</v>
          </cell>
          <cell r="BP287">
            <v>0</v>
          </cell>
          <cell r="BQ287">
            <v>0</v>
          </cell>
          <cell r="BR287">
            <v>0</v>
          </cell>
          <cell r="BS287">
            <v>0</v>
          </cell>
          <cell r="BT287">
            <v>0</v>
          </cell>
          <cell r="BU287">
            <v>0</v>
          </cell>
          <cell r="BV287">
            <v>0</v>
          </cell>
        </row>
        <row r="288">
          <cell r="P288">
            <v>4.0999999999999996</v>
          </cell>
          <cell r="Q288">
            <v>6.0699999999999985</v>
          </cell>
          <cell r="R288">
            <v>6.0899999999999981</v>
          </cell>
          <cell r="W288" t="str">
            <v>Would women from this village be able to participate in any literacy or training classes if they were offered?</v>
          </cell>
          <cell r="X288" t="str">
            <v/>
          </cell>
          <cell r="Y288" t="str">
            <v>No</v>
          </cell>
          <cell r="Z288" t="str">
            <v>Yes</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v>0</v>
          </cell>
          <cell r="AQ288">
            <v>0</v>
          </cell>
          <cell r="AR288">
            <v>0</v>
          </cell>
          <cell r="AS288">
            <v>0</v>
          </cell>
          <cell r="AT288">
            <v>0</v>
          </cell>
          <cell r="AU288">
            <v>0</v>
          </cell>
          <cell r="AV288">
            <v>0</v>
          </cell>
          <cell r="AW288">
            <v>0</v>
          </cell>
          <cell r="AX288">
            <v>0</v>
          </cell>
          <cell r="AY288">
            <v>0</v>
          </cell>
          <cell r="AZ288">
            <v>0</v>
          </cell>
          <cell r="BA288">
            <v>0</v>
          </cell>
          <cell r="BB288">
            <v>0</v>
          </cell>
          <cell r="BC288">
            <v>0</v>
          </cell>
          <cell r="BD288">
            <v>0</v>
          </cell>
          <cell r="BE288">
            <v>0</v>
          </cell>
          <cell r="BF288">
            <v>0</v>
          </cell>
          <cell r="BG288">
            <v>0</v>
          </cell>
          <cell r="BH288">
            <v>0</v>
          </cell>
          <cell r="BI288">
            <v>0</v>
          </cell>
          <cell r="BJ288">
            <v>0</v>
          </cell>
          <cell r="BK288">
            <v>0</v>
          </cell>
          <cell r="BL288">
            <v>0</v>
          </cell>
          <cell r="BM288">
            <v>0</v>
          </cell>
          <cell r="BN288">
            <v>0</v>
          </cell>
          <cell r="BO288">
            <v>0</v>
          </cell>
          <cell r="BP288">
            <v>0</v>
          </cell>
          <cell r="BQ288">
            <v>0</v>
          </cell>
          <cell r="BR288">
            <v>0</v>
          </cell>
          <cell r="BS288">
            <v>0</v>
          </cell>
          <cell r="BT288">
            <v>0</v>
          </cell>
          <cell r="BU288">
            <v>0</v>
          </cell>
          <cell r="BV288">
            <v>0</v>
          </cell>
        </row>
        <row r="289">
          <cell r="P289">
            <v>4.1100000000000003</v>
          </cell>
          <cell r="Q289">
            <v>6.0799999999999983</v>
          </cell>
          <cell r="R289">
            <v>7.0499999999999989</v>
          </cell>
          <cell r="W289" t="str">
            <v>What is the main reason that women {could not / are not allowed to} to attend these courses?</v>
          </cell>
          <cell r="X289" t="str">
            <v/>
          </cell>
          <cell r="Y289" t="str">
            <v>Women do not need these skills</v>
          </cell>
          <cell r="Z289" t="str">
            <v>Women are not interested in such classes</v>
          </cell>
          <cell r="AA289" t="str">
            <v>Household duties take up all of their time</v>
          </cell>
          <cell r="AB289" t="str">
            <v>Husbands / fathers would not allow them</v>
          </cell>
          <cell r="AC289" t="str">
            <v>Do Not Feel It Is Safe</v>
          </cell>
          <cell r="AD289" t="str">
            <v>Other:</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cell r="AU289">
            <v>0</v>
          </cell>
          <cell r="AV289">
            <v>0</v>
          </cell>
          <cell r="AW289">
            <v>0</v>
          </cell>
          <cell r="AX289">
            <v>0</v>
          </cell>
          <cell r="AY289">
            <v>0</v>
          </cell>
          <cell r="AZ289">
            <v>0</v>
          </cell>
          <cell r="BA289">
            <v>0</v>
          </cell>
          <cell r="BB289">
            <v>0</v>
          </cell>
          <cell r="BC289">
            <v>0</v>
          </cell>
          <cell r="BD289">
            <v>0</v>
          </cell>
          <cell r="BE289">
            <v>0</v>
          </cell>
          <cell r="BF289">
            <v>0</v>
          </cell>
          <cell r="BG289">
            <v>0</v>
          </cell>
          <cell r="BH289">
            <v>0</v>
          </cell>
          <cell r="BI289">
            <v>0</v>
          </cell>
          <cell r="BJ289">
            <v>0</v>
          </cell>
          <cell r="BK289">
            <v>0</v>
          </cell>
          <cell r="BL289">
            <v>0</v>
          </cell>
          <cell r="BM289">
            <v>0</v>
          </cell>
          <cell r="BN289">
            <v>0</v>
          </cell>
          <cell r="BO289">
            <v>0</v>
          </cell>
          <cell r="BP289">
            <v>0</v>
          </cell>
          <cell r="BQ289">
            <v>0</v>
          </cell>
          <cell r="BR289">
            <v>0</v>
          </cell>
          <cell r="BS289">
            <v>0</v>
          </cell>
          <cell r="BT289">
            <v>0</v>
          </cell>
          <cell r="BU289">
            <v>0</v>
          </cell>
          <cell r="BV289">
            <v>0</v>
          </cell>
        </row>
        <row r="290">
          <cell r="P290">
            <v>4.12</v>
          </cell>
          <cell r="Q290">
            <v>6.0899999999999981</v>
          </cell>
          <cell r="R290" t="str">
            <v/>
          </cell>
          <cell r="W290" t="str">
            <v>ِ{Do you attend these courses / If literacy or training courses were offered, would you attend them?}</v>
          </cell>
          <cell r="X290" t="str">
            <v/>
          </cell>
          <cell r="Y290" t="str">
            <v>No</v>
          </cell>
          <cell r="Z290" t="str">
            <v>Yes</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V290">
            <v>0</v>
          </cell>
          <cell r="AW290">
            <v>0</v>
          </cell>
          <cell r="AX290">
            <v>0</v>
          </cell>
          <cell r="AY290">
            <v>0</v>
          </cell>
          <cell r="AZ290">
            <v>0</v>
          </cell>
          <cell r="BA290">
            <v>0</v>
          </cell>
          <cell r="BB290">
            <v>0</v>
          </cell>
          <cell r="BC290">
            <v>0</v>
          </cell>
          <cell r="BD290">
            <v>0</v>
          </cell>
          <cell r="BE290">
            <v>0</v>
          </cell>
          <cell r="BF290">
            <v>0</v>
          </cell>
          <cell r="BG290">
            <v>0</v>
          </cell>
          <cell r="BH290">
            <v>0</v>
          </cell>
          <cell r="BI290">
            <v>0</v>
          </cell>
          <cell r="BJ290">
            <v>0</v>
          </cell>
          <cell r="BK290">
            <v>0</v>
          </cell>
          <cell r="BL290">
            <v>0</v>
          </cell>
          <cell r="BM290">
            <v>0</v>
          </cell>
          <cell r="BN290">
            <v>0</v>
          </cell>
          <cell r="BO290">
            <v>0</v>
          </cell>
          <cell r="BP290">
            <v>0</v>
          </cell>
          <cell r="BQ290">
            <v>0</v>
          </cell>
          <cell r="BR290">
            <v>0</v>
          </cell>
          <cell r="BS290">
            <v>0</v>
          </cell>
          <cell r="BT290">
            <v>0</v>
          </cell>
          <cell r="BU290">
            <v>0</v>
          </cell>
          <cell r="BV290">
            <v>0</v>
          </cell>
        </row>
        <row r="291">
          <cell r="P291">
            <v>7.06</v>
          </cell>
          <cell r="Q291">
            <v>7.0499999999999989</v>
          </cell>
          <cell r="R291" t="str">
            <v/>
          </cell>
          <cell r="W291" t="str">
            <v>Who in your family makes this decision?</v>
          </cell>
          <cell r="X291" t="str">
            <v/>
          </cell>
          <cell r="Y291" t="str">
            <v>Husband</v>
          </cell>
          <cell r="Z291" t="str">
            <v>Father</v>
          </cell>
          <cell r="AA291" t="str">
            <v>Father-in-Law</v>
          </cell>
          <cell r="AB291" t="str">
            <v>Brother</v>
          </cell>
          <cell r="AC291" t="str">
            <v>Brother-in-Law</v>
          </cell>
          <cell r="AD291" t="str">
            <v>Son</v>
          </cell>
          <cell r="AE291" t="str">
            <v>Son-in-Law</v>
          </cell>
          <cell r="AF291" t="str">
            <v>Grandson</v>
          </cell>
          <cell r="AG291" t="str">
            <v>Grandfather</v>
          </cell>
          <cell r="AH291" t="str">
            <v>Uncle</v>
          </cell>
          <cell r="AI291" t="str">
            <v>First Cousin (Male)</v>
          </cell>
          <cell r="AJ291" t="str">
            <v>Other Male Relative</v>
          </cell>
          <cell r="AK291" t="str">
            <v>Mother</v>
          </cell>
          <cell r="AL291" t="str">
            <v>Mother-in-Law</v>
          </cell>
          <cell r="AM291" t="str">
            <v>Sister</v>
          </cell>
          <cell r="AN291" t="str">
            <v>Sister-in-Law</v>
          </cell>
          <cell r="AO291" t="str">
            <v>Daughter</v>
          </cell>
          <cell r="AP291" t="str">
            <v>Daughter-in-Law</v>
          </cell>
          <cell r="AQ291" t="str">
            <v>Granddaughter</v>
          </cell>
          <cell r="AR291" t="str">
            <v>Grandmother</v>
          </cell>
          <cell r="AS291" t="str">
            <v>Aunt</v>
          </cell>
          <cell r="AT291" t="str">
            <v>First Cousin (Female)</v>
          </cell>
          <cell r="AU291" t="str">
            <v>Other Female Relative</v>
          </cell>
          <cell r="AV291" t="str">
            <v>Other:</v>
          </cell>
          <cell r="AW291">
            <v>0</v>
          </cell>
          <cell r="AX291">
            <v>0</v>
          </cell>
          <cell r="AY291">
            <v>0</v>
          </cell>
          <cell r="AZ291">
            <v>0</v>
          </cell>
          <cell r="BA291">
            <v>0</v>
          </cell>
          <cell r="BB291">
            <v>0</v>
          </cell>
          <cell r="BC291">
            <v>0</v>
          </cell>
          <cell r="BD291">
            <v>0</v>
          </cell>
          <cell r="BE291">
            <v>0</v>
          </cell>
          <cell r="BF291">
            <v>0</v>
          </cell>
          <cell r="BG291">
            <v>0</v>
          </cell>
          <cell r="BH291">
            <v>0</v>
          </cell>
          <cell r="BI291">
            <v>0</v>
          </cell>
          <cell r="BJ291">
            <v>0</v>
          </cell>
          <cell r="BK291">
            <v>0</v>
          </cell>
          <cell r="BL291">
            <v>0</v>
          </cell>
          <cell r="BM291">
            <v>0</v>
          </cell>
          <cell r="BN291">
            <v>0</v>
          </cell>
          <cell r="BO291">
            <v>0</v>
          </cell>
          <cell r="BP291">
            <v>0</v>
          </cell>
          <cell r="BQ291">
            <v>0</v>
          </cell>
          <cell r="BR291">
            <v>0</v>
          </cell>
          <cell r="BS291">
            <v>0</v>
          </cell>
          <cell r="BT291">
            <v>0</v>
          </cell>
          <cell r="BU291">
            <v>0</v>
          </cell>
          <cell r="BV291">
            <v>0</v>
          </cell>
        </row>
        <row r="292">
          <cell r="P292">
            <v>7.15</v>
          </cell>
          <cell r="Q292">
            <v>7.0899999999999981</v>
          </cell>
          <cell r="R292" t="str">
            <v/>
          </cell>
          <cell r="W292" t="str">
            <v>How did you get this livestock or poultry</v>
          </cell>
          <cell r="X292" t="str">
            <v>[MARK ALL MENTIONED]</v>
          </cell>
          <cell r="Y292" t="str">
            <v>Purchased by Myself</v>
          </cell>
          <cell r="Z292" t="str">
            <v>Received as Dowry</v>
          </cell>
          <cell r="AA292" t="str">
            <v>Husband Purchased / Mahar</v>
          </cell>
          <cell r="AB292" t="str">
            <v>Inherited from Family</v>
          </cell>
          <cell r="AC292" t="str">
            <v>Purchased by Children</v>
          </cell>
          <cell r="AD292" t="str">
            <v>Purchased by Other Family Members</v>
          </cell>
          <cell r="AE292" t="str">
            <v>Gift From Others</v>
          </cell>
          <cell r="AF292" t="str">
            <v>From NGO / Microfinance</v>
          </cell>
          <cell r="AG292" t="str">
            <v>Other:</v>
          </cell>
          <cell r="AH292">
            <v>0</v>
          </cell>
          <cell r="AI292">
            <v>0</v>
          </cell>
          <cell r="AJ292">
            <v>0</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cell r="BB292">
            <v>0</v>
          </cell>
          <cell r="BC292">
            <v>0</v>
          </cell>
          <cell r="BD292">
            <v>0</v>
          </cell>
          <cell r="BE292">
            <v>0</v>
          </cell>
          <cell r="BF292">
            <v>0</v>
          </cell>
          <cell r="BG292">
            <v>0</v>
          </cell>
          <cell r="BH292">
            <v>0</v>
          </cell>
          <cell r="BI292">
            <v>0</v>
          </cell>
          <cell r="BJ292">
            <v>0</v>
          </cell>
          <cell r="BK292">
            <v>0</v>
          </cell>
          <cell r="BL292">
            <v>0</v>
          </cell>
          <cell r="BM292">
            <v>0</v>
          </cell>
          <cell r="BN292">
            <v>0</v>
          </cell>
          <cell r="BO292">
            <v>0</v>
          </cell>
          <cell r="BP292">
            <v>0</v>
          </cell>
          <cell r="BQ292">
            <v>0</v>
          </cell>
          <cell r="BR292">
            <v>0</v>
          </cell>
          <cell r="BS292">
            <v>0</v>
          </cell>
          <cell r="BT292">
            <v>0</v>
          </cell>
          <cell r="BU292">
            <v>0</v>
          </cell>
          <cell r="BV292">
            <v>0</v>
          </cell>
        </row>
        <row r="293">
          <cell r="P293">
            <v>7.19</v>
          </cell>
          <cell r="Q293">
            <v>7.1299999999999972</v>
          </cell>
          <cell r="R293" t="str">
            <v/>
          </cell>
          <cell r="W293" t="str">
            <v>How did you get this land?</v>
          </cell>
          <cell r="X293" t="str">
            <v>[MARK ALL MENTIONED]</v>
          </cell>
          <cell r="Y293" t="str">
            <v>Purchased by Myself</v>
          </cell>
          <cell r="Z293" t="str">
            <v>Received as Dowry</v>
          </cell>
          <cell r="AA293" t="str">
            <v>Husband Purchased / Mahar</v>
          </cell>
          <cell r="AB293" t="str">
            <v>Inherited from Family</v>
          </cell>
          <cell r="AC293" t="str">
            <v>Purchased by Children</v>
          </cell>
          <cell r="AD293" t="str">
            <v>Purchased by Other Family Members</v>
          </cell>
          <cell r="AE293" t="str">
            <v>Gift From Others</v>
          </cell>
          <cell r="AF293" t="str">
            <v>From NGO / Microfinance</v>
          </cell>
          <cell r="AG293" t="str">
            <v>Took Mortgage</v>
          </cell>
          <cell r="AH293" t="str">
            <v>Other:</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0</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row>
        <row r="294">
          <cell r="P294">
            <v>7.11</v>
          </cell>
          <cell r="Q294">
            <v>7.1699999999999964</v>
          </cell>
          <cell r="R294" t="str">
            <v/>
          </cell>
          <cell r="W294" t="str">
            <v>How did you got in possession of these jewelries?</v>
          </cell>
          <cell r="X294" t="str">
            <v>[MARK ALL MENTIONED]</v>
          </cell>
          <cell r="Y294" t="str">
            <v>Purchased by Myself</v>
          </cell>
          <cell r="Z294" t="str">
            <v>Received as Dowry</v>
          </cell>
          <cell r="AA294" t="str">
            <v>Husband Purchased / Mahar</v>
          </cell>
          <cell r="AB294" t="str">
            <v>Inherited from Family</v>
          </cell>
          <cell r="AC294" t="str">
            <v>Purchased by Children</v>
          </cell>
          <cell r="AD294" t="str">
            <v>Purchased by Other Family Members</v>
          </cell>
          <cell r="AE294" t="str">
            <v>Gift From Others</v>
          </cell>
          <cell r="AF294" t="str">
            <v>Other:</v>
          </cell>
          <cell r="AG294">
            <v>0</v>
          </cell>
          <cell r="AH294">
            <v>0</v>
          </cell>
          <cell r="AI294">
            <v>0</v>
          </cell>
          <cell r="AJ294">
            <v>0</v>
          </cell>
          <cell r="AK294">
            <v>0</v>
          </cell>
          <cell r="AL294">
            <v>0</v>
          </cell>
          <cell r="AM294">
            <v>0</v>
          </cell>
          <cell r="AN294">
            <v>0</v>
          </cell>
          <cell r="AO294">
            <v>0</v>
          </cell>
          <cell r="AP294">
            <v>0</v>
          </cell>
          <cell r="AQ294">
            <v>0</v>
          </cell>
          <cell r="AR294">
            <v>0</v>
          </cell>
          <cell r="AS294">
            <v>0</v>
          </cell>
          <cell r="AT294">
            <v>0</v>
          </cell>
          <cell r="AU294">
            <v>0</v>
          </cell>
          <cell r="AV294">
            <v>0</v>
          </cell>
          <cell r="AW294">
            <v>0</v>
          </cell>
          <cell r="AX294">
            <v>0</v>
          </cell>
          <cell r="AY294">
            <v>0</v>
          </cell>
          <cell r="AZ294">
            <v>0</v>
          </cell>
          <cell r="BA294">
            <v>0</v>
          </cell>
          <cell r="BB294">
            <v>0</v>
          </cell>
          <cell r="BC294">
            <v>0</v>
          </cell>
          <cell r="BD294">
            <v>0</v>
          </cell>
          <cell r="BE294">
            <v>0</v>
          </cell>
          <cell r="BF294">
            <v>0</v>
          </cell>
          <cell r="BG294">
            <v>0</v>
          </cell>
          <cell r="BH294">
            <v>0</v>
          </cell>
          <cell r="BI294">
            <v>0</v>
          </cell>
          <cell r="BJ294">
            <v>0</v>
          </cell>
          <cell r="BK294">
            <v>0</v>
          </cell>
          <cell r="BL294">
            <v>0</v>
          </cell>
          <cell r="BM294">
            <v>0</v>
          </cell>
          <cell r="BN294">
            <v>0</v>
          </cell>
          <cell r="BO294">
            <v>0</v>
          </cell>
          <cell r="BP294">
            <v>0</v>
          </cell>
          <cell r="BQ294">
            <v>0</v>
          </cell>
          <cell r="BR294">
            <v>0</v>
          </cell>
          <cell r="BS294">
            <v>0</v>
          </cell>
          <cell r="BT294">
            <v>0</v>
          </cell>
          <cell r="BU294">
            <v>0</v>
          </cell>
          <cell r="BV294">
            <v>0</v>
          </cell>
        </row>
        <row r="295">
          <cell r="P295">
            <v>10.199999999999999</v>
          </cell>
          <cell r="Q295">
            <v>11.099999999999998</v>
          </cell>
          <cell r="R295" t="str">
            <v/>
          </cell>
          <cell r="W295" t="str">
            <v>During the past 30 days, what was the most common purpose for which you spend time outside of the house?</v>
          </cell>
          <cell r="X295" t="str">
            <v>[MARK ALL MENTIONED]</v>
          </cell>
          <cell r="Y295" t="str">
            <v>Never Left House in Past 30 Days</v>
          </cell>
          <cell r="Z295" t="str">
            <v>Attend School</v>
          </cell>
          <cell r="AA295" t="str">
            <v>Attend Literacy Classes</v>
          </cell>
          <cell r="AB295" t="str">
            <v>Work Outside Compound</v>
          </cell>
          <cell r="AC295" t="str">
            <v>Attend Meetings of the Village Council</v>
          </cell>
          <cell r="AD295" t="str">
            <v>Attend Meetings of the Women's Council</v>
          </cell>
          <cell r="AE295" t="str">
            <v>Discuss Development Projects</v>
          </cell>
          <cell r="AF295" t="str">
            <v>Attend Meetings Organized by NGO</v>
          </cell>
          <cell r="AG295" t="str">
            <v>Go to a Microfinance or NGO</v>
          </cell>
          <cell r="AH295" t="str">
            <v>Go to Shops to Buy Food</v>
          </cell>
          <cell r="AI295" t="str">
            <v>Go to Shops to Buy Clothes, Fabric, Shoes, Cosmetics etc.</v>
          </cell>
          <cell r="AJ295" t="str">
            <v>Go to Other Businesses, Government Offices, or Organizations</v>
          </cell>
          <cell r="AK295" t="str">
            <v>To Accompany Children to School</v>
          </cell>
          <cell r="AL295" t="str">
            <v>Fetch Water</v>
          </cell>
          <cell r="AM295" t="str">
            <v>Go to Bakery</v>
          </cell>
          <cell r="AN295" t="str">
            <v>Collect Firewood, Brush, Ping</v>
          </cell>
          <cell r="AO295" t="str">
            <v>Collect Money (Begging)</v>
          </cell>
          <cell r="AP295" t="str">
            <v>Collect Trash</v>
          </cell>
          <cell r="AQ295" t="str">
            <v xml:space="preserve">Visit a Clinic or Health Professional </v>
          </cell>
          <cell r="AR295" t="str">
            <v>See Mullah for Tawriz</v>
          </cell>
          <cell r="AS295" t="str">
            <v xml:space="preserve">Visit Family </v>
          </cell>
          <cell r="AT295" t="str">
            <v>Visit Friends / Neighbours</v>
          </cell>
          <cell r="AU295" t="str">
            <v>Celebrations (Wedding, etc)</v>
          </cell>
          <cell r="AV295" t="str">
            <v>Other:</v>
          </cell>
          <cell r="AW295">
            <v>0</v>
          </cell>
          <cell r="AX295">
            <v>0</v>
          </cell>
          <cell r="AY295">
            <v>0</v>
          </cell>
          <cell r="AZ295">
            <v>0</v>
          </cell>
          <cell r="BA295">
            <v>0</v>
          </cell>
          <cell r="BB295">
            <v>0</v>
          </cell>
          <cell r="BC295">
            <v>0</v>
          </cell>
          <cell r="BD295">
            <v>0</v>
          </cell>
          <cell r="BE295">
            <v>0</v>
          </cell>
          <cell r="BF295">
            <v>0</v>
          </cell>
          <cell r="BG295">
            <v>0</v>
          </cell>
          <cell r="BH295">
            <v>0</v>
          </cell>
          <cell r="BI295">
            <v>0</v>
          </cell>
          <cell r="BJ295">
            <v>0</v>
          </cell>
          <cell r="BK295">
            <v>0</v>
          </cell>
          <cell r="BL295">
            <v>0</v>
          </cell>
          <cell r="BM295">
            <v>0</v>
          </cell>
          <cell r="BN295">
            <v>0</v>
          </cell>
          <cell r="BO295">
            <v>0</v>
          </cell>
          <cell r="BP295">
            <v>0</v>
          </cell>
          <cell r="BQ295">
            <v>0</v>
          </cell>
          <cell r="BR295">
            <v>0</v>
          </cell>
          <cell r="BS295">
            <v>0</v>
          </cell>
          <cell r="BT295">
            <v>0</v>
          </cell>
          <cell r="BU295">
            <v>0</v>
          </cell>
          <cell r="BV295">
            <v>0</v>
          </cell>
        </row>
        <row r="296">
          <cell r="P296">
            <v>15.09</v>
          </cell>
          <cell r="Q296">
            <v>13.089999999999998</v>
          </cell>
          <cell r="R296" t="str">
            <v/>
          </cell>
          <cell r="W296" t="str">
            <v>How many doses / injections did you (the mother) receive?</v>
          </cell>
          <cell r="X296" t="str">
            <v/>
          </cell>
          <cell r="Y296" t="str">
            <v>|___|___|</v>
          </cell>
          <cell r="Z296" t="str">
            <v>Doses</v>
          </cell>
          <cell r="AA296">
            <v>0</v>
          </cell>
          <cell r="AB296">
            <v>0</v>
          </cell>
          <cell r="AC296">
            <v>0</v>
          </cell>
          <cell r="AD296">
            <v>0</v>
          </cell>
          <cell r="AE296">
            <v>0</v>
          </cell>
          <cell r="AF296">
            <v>0</v>
          </cell>
          <cell r="AG296">
            <v>0</v>
          </cell>
          <cell r="AH296">
            <v>0</v>
          </cell>
          <cell r="AI296">
            <v>0</v>
          </cell>
          <cell r="AJ296">
            <v>0</v>
          </cell>
          <cell r="AK296">
            <v>0</v>
          </cell>
          <cell r="AL296">
            <v>0</v>
          </cell>
          <cell r="AM296">
            <v>0</v>
          </cell>
          <cell r="AN296">
            <v>0</v>
          </cell>
          <cell r="AO296">
            <v>0</v>
          </cell>
          <cell r="AP296">
            <v>0</v>
          </cell>
          <cell r="AQ296">
            <v>0</v>
          </cell>
          <cell r="AR296">
            <v>0</v>
          </cell>
          <cell r="AS296">
            <v>0</v>
          </cell>
          <cell r="AT296">
            <v>0</v>
          </cell>
          <cell r="AU296">
            <v>0</v>
          </cell>
          <cell r="AV296">
            <v>0</v>
          </cell>
          <cell r="AW296">
            <v>0</v>
          </cell>
          <cell r="AX296">
            <v>0</v>
          </cell>
          <cell r="AY296">
            <v>0</v>
          </cell>
          <cell r="AZ296">
            <v>0</v>
          </cell>
          <cell r="BA296">
            <v>0</v>
          </cell>
          <cell r="BB296">
            <v>0</v>
          </cell>
          <cell r="BC296">
            <v>0</v>
          </cell>
          <cell r="BD296">
            <v>0</v>
          </cell>
          <cell r="BE296">
            <v>0</v>
          </cell>
          <cell r="BF296">
            <v>0</v>
          </cell>
          <cell r="BG296">
            <v>0</v>
          </cell>
          <cell r="BH296">
            <v>0</v>
          </cell>
          <cell r="BI296">
            <v>0</v>
          </cell>
          <cell r="BJ296">
            <v>0</v>
          </cell>
          <cell r="BK296">
            <v>0</v>
          </cell>
          <cell r="BL296">
            <v>0</v>
          </cell>
          <cell r="BM296">
            <v>0</v>
          </cell>
          <cell r="BN296">
            <v>0</v>
          </cell>
          <cell r="BO296">
            <v>0</v>
          </cell>
          <cell r="BP296">
            <v>0</v>
          </cell>
          <cell r="BQ296">
            <v>0</v>
          </cell>
          <cell r="BR296">
            <v>0</v>
          </cell>
          <cell r="BS296">
            <v>0</v>
          </cell>
          <cell r="BT296">
            <v>0</v>
          </cell>
          <cell r="BU296">
            <v>0</v>
          </cell>
          <cell r="BV296">
            <v>0</v>
          </cell>
        </row>
        <row r="297">
          <cell r="P297">
            <v>7.35</v>
          </cell>
          <cell r="Q297">
            <v>14.02</v>
          </cell>
          <cell r="R297" t="str">
            <v/>
          </cell>
          <cell r="W297" t="str">
            <v>In your opinion, among the various influential people, which one has had the greatest impact on your family's economic welfare over the past 12 months: (1) {Malik / Arbab / Qaryadar}, (2) {Name of Council 1}, (3) {White Beards / Tribal Elders}, (4) District Government, (5) Provincial Government, (6) Central Government, (7) NGOs, or Other Authorities? [IF OTHER AUTHORITIES] What is the title of the person or name of the authority?</v>
          </cell>
          <cell r="X297" t="str">
            <v/>
          </cell>
          <cell r="Y297" t="str">
            <v>Malik / Arbab / Qariyadar</v>
          </cell>
          <cell r="Z297" t="str">
            <v>{Name of Council 1}</v>
          </cell>
          <cell r="AA297" t="str">
            <v>White Beards / Tribal Elders</v>
          </cell>
          <cell r="AB297" t="str">
            <v>District Government</v>
          </cell>
          <cell r="AC297" t="str">
            <v>Provincial Government</v>
          </cell>
          <cell r="AD297" t="str">
            <v>Central Government</v>
          </cell>
          <cell r="AE297" t="str">
            <v>Non-Governmental Organizations</v>
          </cell>
          <cell r="AF297" t="str">
            <v>Khan / Zamindar / Beg / Baay</v>
          </cell>
          <cell r="AG297" t="str">
            <v>Local Commander</v>
          </cell>
          <cell r="AH297" t="str">
            <v>Mullah / Imam / Mosque Mullah</v>
          </cell>
          <cell r="AI297" t="str">
            <v>Mawlawi / Religious Scholar / Rohanion</v>
          </cell>
          <cell r="AJ297" t="str">
            <v>Other:</v>
          </cell>
          <cell r="AK297">
            <v>0</v>
          </cell>
          <cell r="AL297">
            <v>0</v>
          </cell>
          <cell r="AM297">
            <v>0</v>
          </cell>
          <cell r="AN297">
            <v>0</v>
          </cell>
          <cell r="AO297">
            <v>0</v>
          </cell>
          <cell r="AP297">
            <v>0</v>
          </cell>
          <cell r="AQ297">
            <v>0</v>
          </cell>
          <cell r="AR297">
            <v>0</v>
          </cell>
          <cell r="AS297">
            <v>0</v>
          </cell>
          <cell r="AT297">
            <v>0</v>
          </cell>
          <cell r="AU297">
            <v>0</v>
          </cell>
          <cell r="AV297">
            <v>0</v>
          </cell>
          <cell r="AW297">
            <v>0</v>
          </cell>
          <cell r="AX297">
            <v>0</v>
          </cell>
          <cell r="AY297">
            <v>0</v>
          </cell>
          <cell r="AZ297">
            <v>0</v>
          </cell>
          <cell r="BA297">
            <v>0</v>
          </cell>
          <cell r="BB297">
            <v>0</v>
          </cell>
          <cell r="BC297">
            <v>0</v>
          </cell>
          <cell r="BD297">
            <v>0</v>
          </cell>
          <cell r="BE297">
            <v>0</v>
          </cell>
          <cell r="BF297">
            <v>0</v>
          </cell>
          <cell r="BG297">
            <v>0</v>
          </cell>
          <cell r="BH297">
            <v>0</v>
          </cell>
          <cell r="BI297">
            <v>0</v>
          </cell>
          <cell r="BJ297">
            <v>0</v>
          </cell>
          <cell r="BK297">
            <v>0</v>
          </cell>
          <cell r="BL297">
            <v>0</v>
          </cell>
          <cell r="BM297">
            <v>0</v>
          </cell>
          <cell r="BN297">
            <v>0</v>
          </cell>
          <cell r="BO297">
            <v>0</v>
          </cell>
          <cell r="BP297">
            <v>0</v>
          </cell>
          <cell r="BQ297">
            <v>0</v>
          </cell>
          <cell r="BR297">
            <v>0</v>
          </cell>
          <cell r="BS297">
            <v>0</v>
          </cell>
          <cell r="BT297">
            <v>0</v>
          </cell>
          <cell r="BU297">
            <v>0</v>
          </cell>
          <cell r="BV297">
            <v>0</v>
          </cell>
        </row>
        <row r="298">
          <cell r="P298">
            <v>10.01</v>
          </cell>
          <cell r="Q298">
            <v>14.069999999999999</v>
          </cell>
          <cell r="R298" t="str">
            <v/>
          </cell>
          <cell r="W298" t="str">
            <v>What is your main source of information about events in Afghanistan?</v>
          </cell>
          <cell r="X298" t="str">
            <v/>
          </cell>
          <cell r="Y298" t="str">
            <v>No Source of Information</v>
          </cell>
          <cell r="Z298" t="str">
            <v>Community Bulletin Board</v>
          </cell>
          <cell r="AA298" t="str">
            <v>Newspaper</v>
          </cell>
          <cell r="AB298" t="str">
            <v>PRT Newspaper</v>
          </cell>
          <cell r="AC298" t="str">
            <v>Internet</v>
          </cell>
          <cell r="AD298" t="str">
            <v>Radio</v>
          </cell>
          <cell r="AE298" t="str">
            <v>Television</v>
          </cell>
          <cell r="AF298" t="str">
            <v>Relatives</v>
          </cell>
          <cell r="AG298" t="str">
            <v>Friends</v>
          </cell>
          <cell r="AH298" t="str">
            <v>Neighbors</v>
          </cell>
          <cell r="AI298" t="str">
            <v>Other Villagers in This Village</v>
          </cell>
          <cell r="AJ298" t="str">
            <v>Villagers from Other Village</v>
          </cell>
          <cell r="AK298" t="str">
            <v>Arbab / Malik / Qariyadar</v>
          </cell>
          <cell r="AL298" t="str">
            <v>Khan / Zamindar / Beg / Baay</v>
          </cell>
          <cell r="AM298" t="str">
            <v>Mullah / Imam / Mosque Mullah</v>
          </cell>
          <cell r="AN298" t="str">
            <v>Mawlawi / Religious Scholar / Rohanion</v>
          </cell>
          <cell r="AO298" t="str">
            <v>Mosque</v>
          </cell>
          <cell r="AP298" t="str">
            <v>Head of Village Council</v>
          </cell>
          <cell r="AQ298" t="str">
            <v>Members of Village Council</v>
          </cell>
          <cell r="AR298" t="str">
            <v>Head of CDC</v>
          </cell>
          <cell r="AS298" t="str">
            <v>Members of CDC</v>
          </cell>
          <cell r="AT298" t="str">
            <v>Central Government Representative</v>
          </cell>
          <cell r="AU298" t="str">
            <v>Provincial Government Representative</v>
          </cell>
          <cell r="AV298" t="str">
            <v>District Government Representative</v>
          </cell>
          <cell r="AW298" t="str">
            <v>Other:</v>
          </cell>
          <cell r="AX298">
            <v>0</v>
          </cell>
          <cell r="AY298">
            <v>0</v>
          </cell>
          <cell r="AZ298">
            <v>0</v>
          </cell>
          <cell r="BA298">
            <v>0</v>
          </cell>
          <cell r="BB298">
            <v>0</v>
          </cell>
          <cell r="BC298">
            <v>0</v>
          </cell>
          <cell r="BD298">
            <v>0</v>
          </cell>
          <cell r="BE298">
            <v>0</v>
          </cell>
          <cell r="BF298">
            <v>0</v>
          </cell>
          <cell r="BG298">
            <v>0</v>
          </cell>
          <cell r="BH298">
            <v>0</v>
          </cell>
          <cell r="BI298">
            <v>0</v>
          </cell>
          <cell r="BJ298">
            <v>0</v>
          </cell>
          <cell r="BK298">
            <v>0</v>
          </cell>
          <cell r="BL298">
            <v>0</v>
          </cell>
          <cell r="BM298">
            <v>0</v>
          </cell>
          <cell r="BN298">
            <v>0</v>
          </cell>
          <cell r="BO298">
            <v>0</v>
          </cell>
          <cell r="BP298">
            <v>0</v>
          </cell>
          <cell r="BQ298">
            <v>0</v>
          </cell>
          <cell r="BR298">
            <v>0</v>
          </cell>
          <cell r="BS298">
            <v>0</v>
          </cell>
          <cell r="BT298">
            <v>0</v>
          </cell>
          <cell r="BU298">
            <v>0</v>
          </cell>
          <cell r="BV298">
            <v>0</v>
          </cell>
        </row>
        <row r="299">
          <cell r="P299">
            <v>10.02</v>
          </cell>
          <cell r="Q299">
            <v>14.079999999999998</v>
          </cell>
          <cell r="R299" t="str">
            <v/>
          </cell>
          <cell r="W299" t="str">
            <v>In the past 24 hours, for how many hours did you listen to the radio?</v>
          </cell>
          <cell r="X299" t="str">
            <v/>
          </cell>
          <cell r="Y299" t="str">
            <v>Zero</v>
          </cell>
          <cell r="Z299" t="str">
            <v>Hours</v>
          </cell>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0</v>
          </cell>
          <cell r="BB299">
            <v>0</v>
          </cell>
          <cell r="BC299">
            <v>0</v>
          </cell>
          <cell r="BD299">
            <v>0</v>
          </cell>
          <cell r="BE299">
            <v>0</v>
          </cell>
          <cell r="BF299">
            <v>0</v>
          </cell>
          <cell r="BG299">
            <v>0</v>
          </cell>
          <cell r="BH299">
            <v>0</v>
          </cell>
          <cell r="BI299">
            <v>0</v>
          </cell>
          <cell r="BJ299">
            <v>0</v>
          </cell>
          <cell r="BK299">
            <v>0</v>
          </cell>
          <cell r="BL299">
            <v>0</v>
          </cell>
          <cell r="BM299">
            <v>0</v>
          </cell>
          <cell r="BN299">
            <v>0</v>
          </cell>
          <cell r="BO299">
            <v>0</v>
          </cell>
          <cell r="BP299">
            <v>0</v>
          </cell>
          <cell r="BQ299">
            <v>0</v>
          </cell>
          <cell r="BR299">
            <v>0</v>
          </cell>
          <cell r="BS299">
            <v>0</v>
          </cell>
          <cell r="BT299">
            <v>0</v>
          </cell>
          <cell r="BU299">
            <v>0</v>
          </cell>
          <cell r="BV299">
            <v>0</v>
          </cell>
        </row>
        <row r="300">
          <cell r="P300">
            <v>0</v>
          </cell>
          <cell r="Q300">
            <v>11.059999999999999</v>
          </cell>
          <cell r="R300" t="str">
            <v/>
          </cell>
          <cell r="W300" t="str">
            <v>Son</v>
          </cell>
          <cell r="X300" t="str">
            <v/>
          </cell>
          <cell r="Y300" t="str">
            <v>No</v>
          </cell>
          <cell r="Z300" t="str">
            <v>Yes</v>
          </cell>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U300">
            <v>0</v>
          </cell>
          <cell r="AV300">
            <v>0</v>
          </cell>
          <cell r="AW300">
            <v>0</v>
          </cell>
          <cell r="AX300">
            <v>0</v>
          </cell>
          <cell r="AY300">
            <v>0</v>
          </cell>
          <cell r="AZ300">
            <v>0</v>
          </cell>
          <cell r="BA300">
            <v>0</v>
          </cell>
          <cell r="BB300">
            <v>0</v>
          </cell>
          <cell r="BC300">
            <v>0</v>
          </cell>
          <cell r="BD300">
            <v>0</v>
          </cell>
          <cell r="BE300">
            <v>0</v>
          </cell>
          <cell r="BF300">
            <v>0</v>
          </cell>
          <cell r="BG300">
            <v>0</v>
          </cell>
          <cell r="BH300">
            <v>0</v>
          </cell>
          <cell r="BI300">
            <v>0</v>
          </cell>
          <cell r="BJ300">
            <v>0</v>
          </cell>
          <cell r="BK300">
            <v>0</v>
          </cell>
          <cell r="BL300">
            <v>0</v>
          </cell>
          <cell r="BM300">
            <v>0</v>
          </cell>
          <cell r="BN300">
            <v>0</v>
          </cell>
          <cell r="BO300">
            <v>0</v>
          </cell>
          <cell r="BP300">
            <v>0</v>
          </cell>
          <cell r="BQ300">
            <v>0</v>
          </cell>
          <cell r="BR300">
            <v>0</v>
          </cell>
          <cell r="BS300">
            <v>0</v>
          </cell>
          <cell r="BT300">
            <v>0</v>
          </cell>
          <cell r="BU300">
            <v>0</v>
          </cell>
          <cell r="BV300">
            <v>0</v>
          </cell>
        </row>
        <row r="301">
          <cell r="P301">
            <v>5.0599999999999996</v>
          </cell>
          <cell r="Q301">
            <v>0</v>
          </cell>
          <cell r="R301" t="str">
            <v/>
          </cell>
          <cell r="W301" t="str">
            <v>How many men are regular members of {name of council 1 / 2 / 3}</v>
          </cell>
          <cell r="X301" t="str">
            <v/>
          </cell>
          <cell r="Y301" t="str">
            <v>Men</v>
          </cell>
          <cell r="Z301">
            <v>0</v>
          </cell>
          <cell r="AA301">
            <v>0</v>
          </cell>
          <cell r="AB301">
            <v>0</v>
          </cell>
          <cell r="AC301">
            <v>0</v>
          </cell>
          <cell r="AD301">
            <v>0</v>
          </cell>
          <cell r="AE301">
            <v>0</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0</v>
          </cell>
          <cell r="BB301">
            <v>0</v>
          </cell>
          <cell r="BC301">
            <v>0</v>
          </cell>
          <cell r="BD301">
            <v>0</v>
          </cell>
          <cell r="BE301">
            <v>0</v>
          </cell>
          <cell r="BF301">
            <v>0</v>
          </cell>
          <cell r="BG301">
            <v>0</v>
          </cell>
          <cell r="BH301">
            <v>0</v>
          </cell>
          <cell r="BI301">
            <v>0</v>
          </cell>
          <cell r="BJ301">
            <v>0</v>
          </cell>
          <cell r="BK301">
            <v>0</v>
          </cell>
          <cell r="BL301">
            <v>0</v>
          </cell>
          <cell r="BM301">
            <v>0</v>
          </cell>
          <cell r="BN301">
            <v>0</v>
          </cell>
          <cell r="BO301">
            <v>0</v>
          </cell>
          <cell r="BP301">
            <v>0</v>
          </cell>
          <cell r="BQ301">
            <v>0</v>
          </cell>
          <cell r="BR301">
            <v>0</v>
          </cell>
          <cell r="BS301">
            <v>0</v>
          </cell>
          <cell r="BT301">
            <v>0</v>
          </cell>
          <cell r="BU301">
            <v>0</v>
          </cell>
          <cell r="BV301">
            <v>0</v>
          </cell>
        </row>
        <row r="302">
          <cell r="P302">
            <v>5.07</v>
          </cell>
          <cell r="Q302">
            <v>0</v>
          </cell>
          <cell r="R302" t="str">
            <v/>
          </cell>
          <cell r="W302" t="str">
            <v>Are women regular members of {name of council 1 / 2/ 3} [IF YES] How many women?</v>
          </cell>
          <cell r="X302" t="str">
            <v/>
          </cell>
          <cell r="Y302" t="str">
            <v>No Women Are Regular Members of Council</v>
          </cell>
          <cell r="Z302" t="str">
            <v>Women</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0</v>
          </cell>
          <cell r="BB302">
            <v>0</v>
          </cell>
          <cell r="BC302">
            <v>0</v>
          </cell>
          <cell r="BD302">
            <v>0</v>
          </cell>
          <cell r="BE302">
            <v>0</v>
          </cell>
          <cell r="BF302">
            <v>0</v>
          </cell>
          <cell r="BG302">
            <v>0</v>
          </cell>
          <cell r="BH302">
            <v>0</v>
          </cell>
          <cell r="BI302">
            <v>0</v>
          </cell>
          <cell r="BJ302">
            <v>0</v>
          </cell>
          <cell r="BK302">
            <v>0</v>
          </cell>
          <cell r="BL302">
            <v>0</v>
          </cell>
          <cell r="BM302">
            <v>0</v>
          </cell>
          <cell r="BN302">
            <v>0</v>
          </cell>
          <cell r="BO302">
            <v>0</v>
          </cell>
          <cell r="BP302">
            <v>0</v>
          </cell>
          <cell r="BQ302">
            <v>0</v>
          </cell>
          <cell r="BR302">
            <v>0</v>
          </cell>
          <cell r="BS302">
            <v>0</v>
          </cell>
          <cell r="BT302">
            <v>0</v>
          </cell>
          <cell r="BU302">
            <v>0</v>
          </cell>
          <cell r="BV302">
            <v>0</v>
          </cell>
        </row>
        <row r="303">
          <cell r="P303">
            <v>6.14</v>
          </cell>
          <cell r="Q303">
            <v>0</v>
          </cell>
          <cell r="R303" t="str">
            <v/>
          </cell>
          <cell r="W303" t="str">
            <v>In your opinion, what is the most important thing that you think the local village council or influential people should do in the next 12 months?</v>
          </cell>
          <cell r="X303" t="str">
            <v/>
          </cell>
          <cell r="Y303" t="str">
            <v>Nothing</v>
          </cell>
          <cell r="Z303" t="str">
            <v>Resolve Disputes</v>
          </cell>
          <cell r="AA303" t="str">
            <v>Resolve Tribal Feud</v>
          </cell>
          <cell r="AB303" t="str">
            <v>Protect Village from Attack</v>
          </cell>
          <cell r="AC303" t="str">
            <v>Hold Meetings</v>
          </cell>
          <cell r="AD303" t="str">
            <v>Make Rules for Villagers</v>
          </cell>
          <cell r="AE303" t="str">
            <v>Promote Good Behavior among Villagers</v>
          </cell>
          <cell r="AF303" t="str">
            <v>Promote Health and Hygiene of Villagers</v>
          </cell>
          <cell r="AG303" t="str">
            <v>Promote Religious Virtue of Villagers</v>
          </cell>
          <cell r="AH303" t="str">
            <v>Build New Mosque or Improve Existing Mosque</v>
          </cell>
          <cell r="AI303" t="str">
            <v>Consult with Villagers about Selection of Development Projects</v>
          </cell>
          <cell r="AJ303" t="str">
            <v>Development Projects (More Than One)</v>
          </cell>
          <cell r="AK303" t="str">
            <v>Development Project - Drinking Water</v>
          </cell>
          <cell r="AL303" t="str">
            <v>Development Project - Irrigation</v>
          </cell>
          <cell r="AM303" t="str">
            <v>Development Project - Electricity</v>
          </cell>
          <cell r="AN303" t="str">
            <v>Development Project - Healthcare</v>
          </cell>
          <cell r="AO303" t="str">
            <v>Development Project - Education</v>
          </cell>
          <cell r="AP303" t="str">
            <v>Development Project - Roads &amp; Bridges</v>
          </cell>
          <cell r="AQ303" t="str">
            <v>Development Project - Community Building</v>
          </cell>
          <cell r="AR303" t="str">
            <v>Development Project - Seeds</v>
          </cell>
          <cell r="AS303" t="str">
            <v>Development Project - Agricultural Machinery</v>
          </cell>
          <cell r="AT303" t="str">
            <v>Training Course - Carpet Weaving</v>
          </cell>
          <cell r="AU303" t="str">
            <v>Training Course - Handicrafts</v>
          </cell>
          <cell r="AV303" t="str">
            <v>Training Course - Embroidery</v>
          </cell>
          <cell r="AW303" t="str">
            <v>Training Course - Textiles</v>
          </cell>
          <cell r="AX303" t="str">
            <v>Training Course - Agriculture</v>
          </cell>
          <cell r="AY303" t="str">
            <v>Training Course - Animal Husbandry</v>
          </cell>
          <cell r="AZ303" t="str">
            <v>Development Project - Other [SPECIFY]</v>
          </cell>
          <cell r="BA303" t="str">
            <v>Training Course - Other [SPECIFY]</v>
          </cell>
          <cell r="BB303" t="str">
            <v>Other:</v>
          </cell>
          <cell r="BC303">
            <v>0</v>
          </cell>
          <cell r="BD303">
            <v>0</v>
          </cell>
          <cell r="BE303">
            <v>0</v>
          </cell>
          <cell r="BF303">
            <v>0</v>
          </cell>
          <cell r="BG303">
            <v>0</v>
          </cell>
          <cell r="BH303">
            <v>0</v>
          </cell>
          <cell r="BI303">
            <v>0</v>
          </cell>
          <cell r="BJ303">
            <v>0</v>
          </cell>
          <cell r="BK303">
            <v>0</v>
          </cell>
          <cell r="BL303">
            <v>0</v>
          </cell>
          <cell r="BM303">
            <v>0</v>
          </cell>
          <cell r="BN303">
            <v>0</v>
          </cell>
          <cell r="BO303">
            <v>0</v>
          </cell>
          <cell r="BP303">
            <v>0</v>
          </cell>
          <cell r="BQ303">
            <v>0</v>
          </cell>
          <cell r="BR303">
            <v>0</v>
          </cell>
          <cell r="BS303">
            <v>0</v>
          </cell>
          <cell r="BT303">
            <v>0</v>
          </cell>
          <cell r="BU303">
            <v>0</v>
          </cell>
          <cell r="BV303">
            <v>0</v>
          </cell>
        </row>
        <row r="304">
          <cell r="P304">
            <v>6.2</v>
          </cell>
          <cell r="Q304">
            <v>0</v>
          </cell>
          <cell r="R304" t="str">
            <v/>
          </cell>
          <cell r="W304" t="str">
            <v>What is the method by which someone becomes a member of the village council or becomes a leader of the village?</v>
          </cell>
          <cell r="X304" t="str">
            <v/>
          </cell>
          <cell r="Y304" t="str">
            <v>Position is Inherited From Father or Family</v>
          </cell>
          <cell r="Z304" t="str">
            <v>Select by:</v>
          </cell>
          <cell r="AA304" t="str">
            <v>Powerful People in Village</v>
          </cell>
          <cell r="AB304" t="str">
            <v>White Beards / Tribal Elders</v>
          </cell>
          <cell r="AC304" t="str">
            <v>Village Council</v>
          </cell>
          <cell r="AD304" t="str">
            <v>District Administrator</v>
          </cell>
          <cell r="AE304" t="str">
            <v>Provincial Governor</v>
          </cell>
          <cell r="AF304" t="str">
            <v>Central Government</v>
          </cell>
          <cell r="AG304" t="str">
            <v>NGO</v>
          </cell>
          <cell r="AH304" t="str">
            <v>Other Powerful People</v>
          </cell>
          <cell r="AI304" t="str">
            <v>Secret Ballot Election Open to All Villagers</v>
          </cell>
          <cell r="AJ304" t="str">
            <v>Secret Ballot Election Open to Village Men</v>
          </cell>
          <cell r="AK304" t="str">
            <v>Secret Ballot Election Open to Village Women</v>
          </cell>
          <cell r="AL304" t="str">
            <v>Meeting of All Villagers</v>
          </cell>
          <cell r="AM304" t="str">
            <v>Meeting of Village Men</v>
          </cell>
          <cell r="AN304" t="str">
            <v>Meeting of Village Women</v>
          </cell>
          <cell r="AO304" t="str">
            <v>Other:</v>
          </cell>
          <cell r="AP304">
            <v>0</v>
          </cell>
          <cell r="AQ304">
            <v>0</v>
          </cell>
          <cell r="AR304">
            <v>0</v>
          </cell>
          <cell r="AS304">
            <v>0</v>
          </cell>
          <cell r="AT304">
            <v>0</v>
          </cell>
          <cell r="AU304">
            <v>0</v>
          </cell>
          <cell r="AV304">
            <v>0</v>
          </cell>
          <cell r="AW304">
            <v>0</v>
          </cell>
          <cell r="AX304">
            <v>0</v>
          </cell>
          <cell r="AY304">
            <v>0</v>
          </cell>
          <cell r="AZ304">
            <v>0</v>
          </cell>
          <cell r="BA304">
            <v>0</v>
          </cell>
          <cell r="BB304">
            <v>0</v>
          </cell>
          <cell r="BC304">
            <v>0</v>
          </cell>
          <cell r="BD304">
            <v>0</v>
          </cell>
          <cell r="BE304">
            <v>0</v>
          </cell>
          <cell r="BF304">
            <v>0</v>
          </cell>
          <cell r="BG304">
            <v>0</v>
          </cell>
          <cell r="BH304">
            <v>0</v>
          </cell>
          <cell r="BI304">
            <v>0</v>
          </cell>
          <cell r="BJ304">
            <v>0</v>
          </cell>
          <cell r="BK304">
            <v>0</v>
          </cell>
          <cell r="BL304">
            <v>0</v>
          </cell>
          <cell r="BM304">
            <v>0</v>
          </cell>
          <cell r="BN304">
            <v>0</v>
          </cell>
          <cell r="BO304">
            <v>0</v>
          </cell>
          <cell r="BP304">
            <v>0</v>
          </cell>
          <cell r="BQ304">
            <v>0</v>
          </cell>
          <cell r="BR304">
            <v>0</v>
          </cell>
          <cell r="BS304">
            <v>0</v>
          </cell>
          <cell r="BT304">
            <v>0</v>
          </cell>
          <cell r="BU304">
            <v>0</v>
          </cell>
          <cell r="BV304">
            <v>0</v>
          </cell>
        </row>
        <row r="305">
          <cell r="P305">
            <v>6.2499999999999947</v>
          </cell>
          <cell r="Q305">
            <v>0</v>
          </cell>
          <cell r="R305" t="str">
            <v/>
          </cell>
          <cell r="W305" t="str">
            <v>What was the main thing that has caused you to be indifferent or dissatisfied with the performance of the village council or village leaders?</v>
          </cell>
          <cell r="X305" t="str">
            <v>[ONLY ASK QUESTION IF ANSWER TO 5.20 IS "NO" and ANSWER TO 5.24 IS "INDIFFERENT" OR "DISSATISFIED"]</v>
          </cell>
          <cell r="Y305" t="str">
            <v>Marriage-Related Issues (e.g. Forcing People to Marry)</v>
          </cell>
          <cell r="Z305" t="str">
            <v>Made a Bad, Unfair, or Wrong Decision in Dispute</v>
          </cell>
          <cell r="AA305" t="str">
            <v>Administered Harsh or Unfair Punishment</v>
          </cell>
          <cell r="AB305" t="str">
            <v>Did Not Provide Development Projects</v>
          </cell>
          <cell r="AC305" t="str">
            <v>Mismanaged Development Projects</v>
          </cell>
          <cell r="AD305" t="str">
            <v>Did Not Follow Desires of Villagers Regarding Selection of Development Projects</v>
          </cell>
          <cell r="AE305" t="str">
            <v>Did Not Follow Desires of Villagers Regarding Management or Implementation of Development Projects</v>
          </cell>
          <cell r="AF305" t="str">
            <v>Stole or Misallocated Money from Development Projects</v>
          </cell>
          <cell r="AG305" t="str">
            <v>Stole or Misallocated Materials from Development Projects</v>
          </cell>
          <cell r="AH305" t="str">
            <v>Stole Land Allocated to Development Projects</v>
          </cell>
          <cell r="AI305" t="str">
            <v>Engaged in Nepotism in Selection of Staff to Work on Development Projects</v>
          </cell>
          <cell r="AJ305" t="str">
            <v>Did Things to Attract Threats or Intimidation by Taliban, Anti-Government Elements etc.</v>
          </cell>
          <cell r="AK305" t="str">
            <v>Did Not Protect Community from Conflict, Attacks or Banditry</v>
          </cell>
          <cell r="AL305" t="str">
            <v>Caused Disagreement within Community</v>
          </cell>
          <cell r="AM305" t="str">
            <v>Caused Disagreement with Other Communities</v>
          </cell>
          <cell r="AN305" t="str">
            <v>Allowed Activity That Is Contrary to Principles of Islam</v>
          </cell>
          <cell r="AO305" t="str">
            <v>Enforced Taliban Laws (Banning Music etc.)</v>
          </cell>
          <cell r="AP305" t="str">
            <v>Allowed Women Too Much Influence in Village Governance</v>
          </cell>
          <cell r="AQ305" t="str">
            <v>Allowed Women Too Much Influence in Community Life</v>
          </cell>
          <cell r="AR305" t="str">
            <v>Did Not Allow Women Influence in Village Governance</v>
          </cell>
          <cell r="AS305" t="str">
            <v>Did Not Allow Women Enough Influence in Community Life</v>
          </cell>
          <cell r="AT305" t="str">
            <v xml:space="preserve">Administered Unfair or Too High Taxes  </v>
          </cell>
          <cell r="AU305" t="str">
            <v>Prevented Boys from Going to School</v>
          </cell>
          <cell r="AV305" t="str">
            <v>Prevented Girls from Going to School</v>
          </cell>
          <cell r="AW305" t="str">
            <v>Allowed Boys to Go to School</v>
          </cell>
          <cell r="AX305" t="str">
            <v>Allowed Girls to Go to School</v>
          </cell>
          <cell r="AY305" t="str">
            <v>Refused Assistance from Foreign Forces</v>
          </cell>
          <cell r="AZ305" t="str">
            <v>Supported or Accepted Assistance from Foreign Forces</v>
          </cell>
          <cell r="BA305" t="str">
            <v>Refused Assistance from Afghan Government</v>
          </cell>
          <cell r="BB305" t="str">
            <v>Supported or Accepted Assistance from Afghan Government</v>
          </cell>
          <cell r="BC305" t="str">
            <v>Assisted or Supported Qumandan / Jang Salar</v>
          </cell>
          <cell r="BD305" t="str">
            <v>Did Not Assist or Support Qumandan / Jang Salar</v>
          </cell>
          <cell r="BE305" t="str">
            <v>Assisted or Supported Taliban or Other Anti-Government Elements</v>
          </cell>
          <cell r="BF305" t="str">
            <v>Did Not Assist or Support Taliban or Other Anti-Government Elements</v>
          </cell>
          <cell r="BG305" t="str">
            <v>Stole or Confiscated Money from Villagers</v>
          </cell>
          <cell r="BH305" t="str">
            <v>Stole or Confiscated Land from Villagers</v>
          </cell>
          <cell r="BI305" t="str">
            <v>Stole or Confiscated Houses from Villagers</v>
          </cell>
          <cell r="BJ305" t="str">
            <v>Stole or Confiscated Livestock from Villagers</v>
          </cell>
          <cell r="BK305" t="str">
            <v>Stole or Confiscated Harvest from Villagers</v>
          </cell>
          <cell r="BL305" t="str">
            <v>Stole or Confiscated Household Goods from Villagers</v>
          </cell>
          <cell r="BM305" t="str">
            <v>Stole or Confiscated Many Things from Villagers</v>
          </cell>
          <cell r="BN305" t="str">
            <v>Stole or Confiscated Other Things from Villagers</v>
          </cell>
          <cell r="BO305" t="str">
            <v>Other:</v>
          </cell>
          <cell r="BP305" t="str">
            <v>Other:</v>
          </cell>
          <cell r="BQ305" t="str">
            <v>Other:</v>
          </cell>
          <cell r="BR305">
            <v>0</v>
          </cell>
          <cell r="BS305">
            <v>0</v>
          </cell>
          <cell r="BT305">
            <v>0</v>
          </cell>
          <cell r="BU305">
            <v>0</v>
          </cell>
          <cell r="BV305">
            <v>0</v>
          </cell>
        </row>
        <row r="306">
          <cell r="P306">
            <v>6.16</v>
          </cell>
          <cell r="Q306">
            <v>0</v>
          </cell>
          <cell r="R306" t="str">
            <v/>
          </cell>
          <cell r="W306" t="str">
            <v>To what extent do the influential people of this village consider the problems of the villagers and try to find a solution for them?: A great extent, a small extent, not at all?</v>
          </cell>
          <cell r="X306" t="str">
            <v/>
          </cell>
          <cell r="Y306" t="str">
            <v>A Great Extent</v>
          </cell>
          <cell r="Z306" t="str">
            <v>A Small Extent</v>
          </cell>
          <cell r="AA306" t="str">
            <v>Not At All</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U306">
            <v>0</v>
          </cell>
          <cell r="AV306">
            <v>0</v>
          </cell>
          <cell r="AW306">
            <v>0</v>
          </cell>
          <cell r="AX306">
            <v>0</v>
          </cell>
          <cell r="AY306">
            <v>0</v>
          </cell>
          <cell r="AZ306">
            <v>0</v>
          </cell>
          <cell r="BA306">
            <v>0</v>
          </cell>
          <cell r="BB306">
            <v>0</v>
          </cell>
          <cell r="BC306">
            <v>0</v>
          </cell>
          <cell r="BD306">
            <v>0</v>
          </cell>
          <cell r="BE306">
            <v>0</v>
          </cell>
          <cell r="BF306">
            <v>0</v>
          </cell>
          <cell r="BG306">
            <v>0</v>
          </cell>
          <cell r="BH306">
            <v>0</v>
          </cell>
          <cell r="BI306">
            <v>0</v>
          </cell>
          <cell r="BJ306">
            <v>0</v>
          </cell>
          <cell r="BK306">
            <v>0</v>
          </cell>
          <cell r="BL306">
            <v>0</v>
          </cell>
          <cell r="BM306">
            <v>0</v>
          </cell>
          <cell r="BN306">
            <v>0</v>
          </cell>
          <cell r="BO306">
            <v>0</v>
          </cell>
          <cell r="BP306">
            <v>0</v>
          </cell>
          <cell r="BQ306">
            <v>0</v>
          </cell>
          <cell r="BR306">
            <v>0</v>
          </cell>
          <cell r="BS306">
            <v>0</v>
          </cell>
          <cell r="BT306">
            <v>0</v>
          </cell>
          <cell r="BU306">
            <v>0</v>
          </cell>
          <cell r="BV306">
            <v>0</v>
          </cell>
        </row>
        <row r="307">
          <cell r="P307">
            <v>4.0199999999999996</v>
          </cell>
          <cell r="Q307">
            <v>0</v>
          </cell>
          <cell r="R307" t="str">
            <v/>
          </cell>
          <cell r="W307" t="str">
            <v>Which type of project or training courses do you think will be more beneficial to women in this village?</v>
          </cell>
          <cell r="X307" t="str">
            <v/>
          </cell>
          <cell r="Y307" t="str">
            <v>Drinking Water</v>
          </cell>
          <cell r="Z307" t="str">
            <v>Irrigation</v>
          </cell>
          <cell r="AA307" t="str">
            <v>Schools</v>
          </cell>
          <cell r="AB307" t="str">
            <v>Training or Literacy Courses for Women</v>
          </cell>
          <cell r="AC307" t="str">
            <v>Training or Literacy Courses for Men</v>
          </cell>
          <cell r="AD307" t="str">
            <v>Health or Hygiene Courses</v>
          </cell>
          <cell r="AE307" t="str">
            <v>Clinic or Other Health Facilities</v>
          </cell>
          <cell r="AF307" t="str">
            <v>Seeds</v>
          </cell>
          <cell r="AG307" t="str">
            <v>Agricultural Equipment</v>
          </cell>
          <cell r="AH307" t="str">
            <v>Livestock</v>
          </cell>
          <cell r="AI307" t="str">
            <v>Roads or Bridges</v>
          </cell>
          <cell r="AJ307" t="str">
            <v>Electricity</v>
          </cell>
          <cell r="AK307" t="str">
            <v>Microfinance Programs</v>
          </cell>
          <cell r="AL307" t="str">
            <v>Communal Toilet Facilities</v>
          </cell>
          <cell r="AM307" t="str">
            <v>Community Center</v>
          </cell>
          <cell r="AN307" t="str">
            <v>Mosque</v>
          </cell>
          <cell r="AO307" t="str">
            <v>Carpet Weaving Courses</v>
          </cell>
          <cell r="AP307" t="str">
            <v>Embroidery Courses</v>
          </cell>
          <cell r="AQ307" t="str">
            <v>Handicrafts Courses</v>
          </cell>
          <cell r="AR307" t="str">
            <v>Textiles Courses</v>
          </cell>
          <cell r="AS307" t="str">
            <v>Agricultural Courses</v>
          </cell>
          <cell r="AT307" t="str">
            <v>Animal Husbandry Courses</v>
          </cell>
          <cell r="AU307" t="str">
            <v>Business Courses</v>
          </cell>
          <cell r="AV307">
            <v>0</v>
          </cell>
          <cell r="AW307">
            <v>0</v>
          </cell>
          <cell r="AX307">
            <v>0</v>
          </cell>
          <cell r="AY307">
            <v>0</v>
          </cell>
          <cell r="AZ307">
            <v>0</v>
          </cell>
          <cell r="BA307">
            <v>0</v>
          </cell>
          <cell r="BB307">
            <v>0</v>
          </cell>
          <cell r="BC307">
            <v>0</v>
          </cell>
          <cell r="BD307">
            <v>0</v>
          </cell>
          <cell r="BE307">
            <v>0</v>
          </cell>
          <cell r="BF307">
            <v>0</v>
          </cell>
          <cell r="BG307">
            <v>0</v>
          </cell>
          <cell r="BH307">
            <v>0</v>
          </cell>
          <cell r="BI307">
            <v>0</v>
          </cell>
          <cell r="BJ307">
            <v>0</v>
          </cell>
          <cell r="BK307">
            <v>0</v>
          </cell>
          <cell r="BL307">
            <v>0</v>
          </cell>
          <cell r="BM307">
            <v>0</v>
          </cell>
          <cell r="BN307">
            <v>0</v>
          </cell>
          <cell r="BO307">
            <v>0</v>
          </cell>
          <cell r="BP307">
            <v>0</v>
          </cell>
          <cell r="BQ307">
            <v>0</v>
          </cell>
          <cell r="BR307">
            <v>0</v>
          </cell>
          <cell r="BS307">
            <v>0</v>
          </cell>
          <cell r="BT307">
            <v>0</v>
          </cell>
          <cell r="BU307">
            <v>0</v>
          </cell>
          <cell r="BV307">
            <v>0</v>
          </cell>
        </row>
        <row r="308">
          <cell r="P308">
            <v>14.03</v>
          </cell>
          <cell r="Q308">
            <v>0</v>
          </cell>
          <cell r="R308" t="str">
            <v/>
          </cell>
          <cell r="W308" t="str">
            <v>Clothes Purchase for Family Head's Wife?</v>
          </cell>
          <cell r="X308" t="str">
            <v/>
          </cell>
          <cell r="Y308" t="str">
            <v>Head / Father of the household decides alone</v>
          </cell>
          <cell r="Z308" t="str">
            <v>Spouse of household head or female household head decides alone</v>
          </cell>
          <cell r="AA308" t="str">
            <v>Head / Father in consultation with his/her spouse</v>
          </cell>
          <cell r="AB308" t="str">
            <v>Head / Father in consultation with the person concerned</v>
          </cell>
          <cell r="AC308" t="str">
            <v>Head / Father and spouse of head in consultation with the person concerned</v>
          </cell>
          <cell r="AD308" t="str">
            <v>Head / Father and other male members decide</v>
          </cell>
          <cell r="AE308" t="str">
            <v>Other combination of persons decide</v>
          </cell>
          <cell r="AF308" t="str">
            <v>Does not apply to this household</v>
          </cell>
          <cell r="AG308">
            <v>0</v>
          </cell>
          <cell r="AH308">
            <v>0</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0</v>
          </cell>
          <cell r="BA308">
            <v>0</v>
          </cell>
          <cell r="BB308">
            <v>0</v>
          </cell>
          <cell r="BC308">
            <v>0</v>
          </cell>
          <cell r="BD308">
            <v>0</v>
          </cell>
          <cell r="BE308">
            <v>0</v>
          </cell>
          <cell r="BF308">
            <v>0</v>
          </cell>
          <cell r="BG308">
            <v>0</v>
          </cell>
          <cell r="BH308">
            <v>0</v>
          </cell>
          <cell r="BI308">
            <v>0</v>
          </cell>
          <cell r="BJ308">
            <v>0</v>
          </cell>
          <cell r="BK308">
            <v>0</v>
          </cell>
          <cell r="BL308">
            <v>0</v>
          </cell>
          <cell r="BM308">
            <v>0</v>
          </cell>
          <cell r="BN308">
            <v>0</v>
          </cell>
          <cell r="BO308">
            <v>0</v>
          </cell>
          <cell r="BP308">
            <v>0</v>
          </cell>
          <cell r="BQ308">
            <v>0</v>
          </cell>
          <cell r="BR308">
            <v>0</v>
          </cell>
          <cell r="BS308">
            <v>0</v>
          </cell>
          <cell r="BT308">
            <v>0</v>
          </cell>
          <cell r="BU308">
            <v>0</v>
          </cell>
          <cell r="BV308">
            <v>0</v>
          </cell>
        </row>
        <row r="309">
          <cell r="P309">
            <v>14.04</v>
          </cell>
          <cell r="Q309">
            <v>0</v>
          </cell>
          <cell r="R309" t="str">
            <v/>
          </cell>
          <cell r="W309" t="str">
            <v>Clothes Purchase for Children?</v>
          </cell>
          <cell r="X309" t="str">
            <v/>
          </cell>
          <cell r="Y309" t="str">
            <v>Head / Father of the household decides alone</v>
          </cell>
          <cell r="Z309" t="str">
            <v>Spouse of household head or female household head decides alone</v>
          </cell>
          <cell r="AA309" t="str">
            <v>Head / Father in consultation with his/her spouse</v>
          </cell>
          <cell r="AB309" t="str">
            <v>Head / Father in consultation with the person concerned</v>
          </cell>
          <cell r="AC309" t="str">
            <v>Head / Father and spouse of head in consultation with the person concerned</v>
          </cell>
          <cell r="AD309" t="str">
            <v>Head / Father and other male members decide</v>
          </cell>
          <cell r="AE309" t="str">
            <v>Other combination of persons decide</v>
          </cell>
          <cell r="AF309" t="str">
            <v>Does not apply to this household</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cell r="BB309">
            <v>0</v>
          </cell>
          <cell r="BC309">
            <v>0</v>
          </cell>
          <cell r="BD309">
            <v>0</v>
          </cell>
          <cell r="BE309">
            <v>0</v>
          </cell>
          <cell r="BF309">
            <v>0</v>
          </cell>
          <cell r="BG309">
            <v>0</v>
          </cell>
          <cell r="BH309">
            <v>0</v>
          </cell>
          <cell r="BI309">
            <v>0</v>
          </cell>
          <cell r="BJ309">
            <v>0</v>
          </cell>
          <cell r="BK309">
            <v>0</v>
          </cell>
          <cell r="BL309">
            <v>0</v>
          </cell>
          <cell r="BM309">
            <v>0</v>
          </cell>
          <cell r="BN309">
            <v>0</v>
          </cell>
          <cell r="BO309">
            <v>0</v>
          </cell>
          <cell r="BP309">
            <v>0</v>
          </cell>
          <cell r="BQ309">
            <v>0</v>
          </cell>
          <cell r="BR309">
            <v>0</v>
          </cell>
          <cell r="BS309">
            <v>0</v>
          </cell>
          <cell r="BT309">
            <v>0</v>
          </cell>
          <cell r="BU309">
            <v>0</v>
          </cell>
          <cell r="BV309">
            <v>0</v>
          </cell>
        </row>
        <row r="310">
          <cell r="P310">
            <v>14.06</v>
          </cell>
          <cell r="Q310">
            <v>0</v>
          </cell>
          <cell r="R310" t="str">
            <v/>
          </cell>
          <cell r="W310" t="str">
            <v>Medicine expenses for all other women in the family?</v>
          </cell>
          <cell r="X310" t="str">
            <v/>
          </cell>
          <cell r="Y310" t="str">
            <v>Head / Father of the household decides alone</v>
          </cell>
          <cell r="Z310" t="str">
            <v>Spouse of household head or female household head decides alone</v>
          </cell>
          <cell r="AA310" t="str">
            <v>Head / Father in consultation with his/her spouse</v>
          </cell>
          <cell r="AB310" t="str">
            <v>Head / Father in consultation with the person concerned</v>
          </cell>
          <cell r="AC310" t="str">
            <v>Head / Father and spouse of head in consultation with the person concerned</v>
          </cell>
          <cell r="AD310" t="str">
            <v>Head / Father and other male members decide</v>
          </cell>
          <cell r="AE310" t="str">
            <v>Other combination of persons decide</v>
          </cell>
          <cell r="AF310" t="str">
            <v>Does not apply to this household</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cell r="BA310">
            <v>0</v>
          </cell>
          <cell r="BB310">
            <v>0</v>
          </cell>
          <cell r="BC310">
            <v>0</v>
          </cell>
          <cell r="BD310">
            <v>0</v>
          </cell>
          <cell r="BE310">
            <v>0</v>
          </cell>
          <cell r="BF310">
            <v>0</v>
          </cell>
          <cell r="BG310">
            <v>0</v>
          </cell>
          <cell r="BH310">
            <v>0</v>
          </cell>
          <cell r="BI310">
            <v>0</v>
          </cell>
          <cell r="BJ310">
            <v>0</v>
          </cell>
          <cell r="BK310">
            <v>0</v>
          </cell>
          <cell r="BL310">
            <v>0</v>
          </cell>
          <cell r="BM310">
            <v>0</v>
          </cell>
          <cell r="BN310">
            <v>0</v>
          </cell>
          <cell r="BO310">
            <v>0</v>
          </cell>
          <cell r="BP310">
            <v>0</v>
          </cell>
          <cell r="BQ310">
            <v>0</v>
          </cell>
          <cell r="BR310">
            <v>0</v>
          </cell>
          <cell r="BS310">
            <v>0</v>
          </cell>
          <cell r="BT310">
            <v>0</v>
          </cell>
          <cell r="BU310">
            <v>0</v>
          </cell>
          <cell r="BV310">
            <v>0</v>
          </cell>
        </row>
        <row r="311">
          <cell r="P311">
            <v>14.07</v>
          </cell>
          <cell r="Q311">
            <v>0</v>
          </cell>
          <cell r="R311" t="str">
            <v/>
          </cell>
          <cell r="W311" t="str">
            <v>Medicine for Children?</v>
          </cell>
          <cell r="X311" t="str">
            <v/>
          </cell>
          <cell r="Y311" t="str">
            <v>Head / Father of the household decides alone</v>
          </cell>
          <cell r="Z311" t="str">
            <v>Spouse of household head or female household head decides alone</v>
          </cell>
          <cell r="AA311" t="str">
            <v>Head / Father in consultation with his/her spouse</v>
          </cell>
          <cell r="AB311" t="str">
            <v>Head / Father in consultation with the person concerned</v>
          </cell>
          <cell r="AC311" t="str">
            <v>Head / Father and spouse of head in consultation with the person concerned</v>
          </cell>
          <cell r="AD311" t="str">
            <v>Head / Father and other male members decide</v>
          </cell>
          <cell r="AE311" t="str">
            <v>Other combination of persons decide</v>
          </cell>
          <cell r="AF311" t="str">
            <v>Does not apply to this household</v>
          </cell>
          <cell r="AG311">
            <v>0</v>
          </cell>
          <cell r="AH311">
            <v>0</v>
          </cell>
          <cell r="AI311">
            <v>0</v>
          </cell>
          <cell r="AJ311">
            <v>0</v>
          </cell>
          <cell r="AK311">
            <v>0</v>
          </cell>
          <cell r="AL311">
            <v>0</v>
          </cell>
          <cell r="AM311">
            <v>0</v>
          </cell>
          <cell r="AN311">
            <v>0</v>
          </cell>
          <cell r="AO311">
            <v>0</v>
          </cell>
          <cell r="AP311">
            <v>0</v>
          </cell>
          <cell r="AQ311">
            <v>0</v>
          </cell>
          <cell r="AR311">
            <v>0</v>
          </cell>
          <cell r="AS311">
            <v>0</v>
          </cell>
          <cell r="AT311">
            <v>0</v>
          </cell>
          <cell r="AU311">
            <v>0</v>
          </cell>
          <cell r="AV311">
            <v>0</v>
          </cell>
          <cell r="AW311">
            <v>0</v>
          </cell>
          <cell r="AX311">
            <v>0</v>
          </cell>
          <cell r="AY311">
            <v>0</v>
          </cell>
          <cell r="AZ311">
            <v>0</v>
          </cell>
          <cell r="BA311">
            <v>0</v>
          </cell>
          <cell r="BB311">
            <v>0</v>
          </cell>
          <cell r="BC311">
            <v>0</v>
          </cell>
          <cell r="BD311">
            <v>0</v>
          </cell>
          <cell r="BE311">
            <v>0</v>
          </cell>
          <cell r="BF311">
            <v>0</v>
          </cell>
          <cell r="BG311">
            <v>0</v>
          </cell>
          <cell r="BH311">
            <v>0</v>
          </cell>
          <cell r="BI311">
            <v>0</v>
          </cell>
          <cell r="BJ311">
            <v>0</v>
          </cell>
          <cell r="BK311">
            <v>0</v>
          </cell>
          <cell r="BL311">
            <v>0</v>
          </cell>
          <cell r="BM311">
            <v>0</v>
          </cell>
          <cell r="BN311">
            <v>0</v>
          </cell>
          <cell r="BO311">
            <v>0</v>
          </cell>
          <cell r="BP311">
            <v>0</v>
          </cell>
          <cell r="BQ311">
            <v>0</v>
          </cell>
          <cell r="BR311">
            <v>0</v>
          </cell>
          <cell r="BS311">
            <v>0</v>
          </cell>
          <cell r="BT311">
            <v>0</v>
          </cell>
          <cell r="BU311">
            <v>0</v>
          </cell>
          <cell r="BV311">
            <v>0</v>
          </cell>
        </row>
        <row r="312">
          <cell r="P312">
            <v>6.12</v>
          </cell>
          <cell r="Q312">
            <v>0</v>
          </cell>
          <cell r="R312" t="str">
            <v/>
          </cell>
          <cell r="W312" t="str">
            <v>If your family has a legal case, who do you normally ask to help the settlement?</v>
          </cell>
          <cell r="X312" t="str">
            <v>[MARK ALL MENTIONED]</v>
          </cell>
          <cell r="Y312" t="str">
            <v>No Such Person</v>
          </cell>
          <cell r="Z312" t="str">
            <v>Malik</v>
          </cell>
          <cell r="AA312" t="str">
            <v>Arbab</v>
          </cell>
          <cell r="AB312" t="str">
            <v>Qariyadar</v>
          </cell>
          <cell r="AC312" t="str">
            <v>Khan</v>
          </cell>
          <cell r="AD312" t="str">
            <v>Zamindar</v>
          </cell>
          <cell r="AE312" t="str">
            <v>Beg / Baay</v>
          </cell>
          <cell r="AF312" t="str">
            <v>Commander</v>
          </cell>
          <cell r="AG312" t="str">
            <v>Mullah / Imam</v>
          </cell>
          <cell r="AH312" t="str">
            <v>Mosque Mullah</v>
          </cell>
          <cell r="AI312" t="str">
            <v>Mawlawi</v>
          </cell>
          <cell r="AJ312" t="str">
            <v>Religious Scholar</v>
          </cell>
          <cell r="AK312" t="str">
            <v>Rohani</v>
          </cell>
          <cell r="AL312" t="str">
            <v>Judge</v>
          </cell>
          <cell r="AM312" t="str">
            <v>Tribal Elders</v>
          </cell>
          <cell r="AN312" t="str">
            <v>Whitebeards</v>
          </cell>
          <cell r="AO312" t="str">
            <v>Council</v>
          </cell>
          <cell r="AP312" t="str">
            <v>CDC</v>
          </cell>
          <cell r="AQ312" t="str">
            <v>Tribal Council</v>
          </cell>
          <cell r="AR312" t="str">
            <v>Head of CDC</v>
          </cell>
          <cell r="AS312" t="str">
            <v>Treasurer of CDC</v>
          </cell>
          <cell r="AT312" t="str">
            <v>Member of CDC</v>
          </cell>
          <cell r="AU312" t="str">
            <v>Head of Council</v>
          </cell>
          <cell r="AV312" t="str">
            <v>Member of Council</v>
          </cell>
          <cell r="AW312" t="str">
            <v>Head of Tribal Council</v>
          </cell>
          <cell r="AX312" t="str">
            <v>Member of Tribal Council</v>
          </cell>
          <cell r="AY312" t="str">
            <v>People's Representative</v>
          </cell>
          <cell r="AZ312" t="str">
            <v>Police Commander</v>
          </cell>
          <cell r="BA312" t="str">
            <v>District Administrator</v>
          </cell>
          <cell r="BB312" t="str">
            <v>Other:</v>
          </cell>
          <cell r="BC312">
            <v>0</v>
          </cell>
          <cell r="BD312">
            <v>0</v>
          </cell>
          <cell r="BE312">
            <v>0</v>
          </cell>
          <cell r="BF312">
            <v>0</v>
          </cell>
          <cell r="BG312">
            <v>0</v>
          </cell>
          <cell r="BH312">
            <v>0</v>
          </cell>
          <cell r="BI312">
            <v>0</v>
          </cell>
          <cell r="BJ312">
            <v>0</v>
          </cell>
          <cell r="BK312">
            <v>0</v>
          </cell>
          <cell r="BL312">
            <v>0</v>
          </cell>
          <cell r="BM312">
            <v>0</v>
          </cell>
          <cell r="BN312">
            <v>0</v>
          </cell>
          <cell r="BO312">
            <v>0</v>
          </cell>
          <cell r="BP312">
            <v>0</v>
          </cell>
          <cell r="BQ312">
            <v>0</v>
          </cell>
          <cell r="BR312">
            <v>0</v>
          </cell>
          <cell r="BS312">
            <v>0</v>
          </cell>
          <cell r="BT312">
            <v>0</v>
          </cell>
          <cell r="BU312">
            <v>0</v>
          </cell>
          <cell r="BV312">
            <v>0</v>
          </cell>
        </row>
        <row r="313">
          <cell r="P313">
            <v>7.07</v>
          </cell>
          <cell r="Q313">
            <v>0</v>
          </cell>
          <cell r="R313" t="str">
            <v/>
          </cell>
          <cell r="W313" t="str">
            <v>During the past 30 days, have you worked for an organization or someone else other than your family member (for free or for wages)?</v>
          </cell>
          <cell r="X313" t="str">
            <v/>
          </cell>
          <cell r="Y313" t="str">
            <v>No</v>
          </cell>
          <cell r="Z313" t="str">
            <v>Yes</v>
          </cell>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P313">
            <v>0</v>
          </cell>
          <cell r="AQ313">
            <v>0</v>
          </cell>
          <cell r="AR313">
            <v>0</v>
          </cell>
          <cell r="AS313">
            <v>0</v>
          </cell>
          <cell r="AT313">
            <v>0</v>
          </cell>
          <cell r="AU313">
            <v>0</v>
          </cell>
          <cell r="AV313">
            <v>0</v>
          </cell>
          <cell r="AW313">
            <v>0</v>
          </cell>
          <cell r="AX313">
            <v>0</v>
          </cell>
          <cell r="AY313">
            <v>0</v>
          </cell>
          <cell r="AZ313">
            <v>0</v>
          </cell>
          <cell r="BA313">
            <v>0</v>
          </cell>
          <cell r="BB313">
            <v>0</v>
          </cell>
          <cell r="BC313">
            <v>0</v>
          </cell>
          <cell r="BD313">
            <v>0</v>
          </cell>
          <cell r="BE313">
            <v>0</v>
          </cell>
          <cell r="BF313">
            <v>0</v>
          </cell>
          <cell r="BG313">
            <v>0</v>
          </cell>
          <cell r="BH313">
            <v>0</v>
          </cell>
          <cell r="BI313">
            <v>0</v>
          </cell>
          <cell r="BJ313">
            <v>0</v>
          </cell>
          <cell r="BK313">
            <v>0</v>
          </cell>
          <cell r="BL313">
            <v>0</v>
          </cell>
          <cell r="BM313">
            <v>0</v>
          </cell>
          <cell r="BN313">
            <v>0</v>
          </cell>
          <cell r="BO313">
            <v>0</v>
          </cell>
          <cell r="BP313">
            <v>0</v>
          </cell>
          <cell r="BQ313">
            <v>0</v>
          </cell>
          <cell r="BR313">
            <v>0</v>
          </cell>
          <cell r="BS313">
            <v>0</v>
          </cell>
          <cell r="BT313">
            <v>0</v>
          </cell>
          <cell r="BU313">
            <v>0</v>
          </cell>
          <cell r="BV313">
            <v>0</v>
          </cell>
        </row>
        <row r="314">
          <cell r="P314">
            <v>7.08</v>
          </cell>
          <cell r="Q314">
            <v>0</v>
          </cell>
          <cell r="R314" t="str">
            <v/>
          </cell>
          <cell r="W314" t="str">
            <v>During the past 30 days, have you done any work in agriculture or livestock (for free or for cash)?</v>
          </cell>
          <cell r="X314" t="str">
            <v/>
          </cell>
          <cell r="Y314" t="str">
            <v>No</v>
          </cell>
          <cell r="Z314" t="str">
            <v>Yes</v>
          </cell>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0</v>
          </cell>
          <cell r="BA314">
            <v>0</v>
          </cell>
          <cell r="BB314">
            <v>0</v>
          </cell>
          <cell r="BC314">
            <v>0</v>
          </cell>
          <cell r="BD314">
            <v>0</v>
          </cell>
          <cell r="BE314">
            <v>0</v>
          </cell>
          <cell r="BF314">
            <v>0</v>
          </cell>
          <cell r="BG314">
            <v>0</v>
          </cell>
          <cell r="BH314">
            <v>0</v>
          </cell>
          <cell r="BI314">
            <v>0</v>
          </cell>
          <cell r="BJ314">
            <v>0</v>
          </cell>
          <cell r="BK314">
            <v>0</v>
          </cell>
          <cell r="BL314">
            <v>0</v>
          </cell>
          <cell r="BM314">
            <v>0</v>
          </cell>
          <cell r="BN314">
            <v>0</v>
          </cell>
          <cell r="BO314">
            <v>0</v>
          </cell>
          <cell r="BP314">
            <v>0</v>
          </cell>
          <cell r="BQ314">
            <v>0</v>
          </cell>
          <cell r="BR314">
            <v>0</v>
          </cell>
          <cell r="BS314">
            <v>0</v>
          </cell>
          <cell r="BT314">
            <v>0</v>
          </cell>
          <cell r="BU314">
            <v>0</v>
          </cell>
          <cell r="BV314">
            <v>0</v>
          </cell>
        </row>
        <row r="315">
          <cell r="P315">
            <v>7.09</v>
          </cell>
          <cell r="Q315">
            <v>0</v>
          </cell>
          <cell r="R315" t="str">
            <v/>
          </cell>
          <cell r="W315" t="str">
            <v>During the past 30 days, have you done any work other than agriculture in a business company owned by your household For example, business, shop working, tailoring, production process, carpet weaving or handicraft and other business activities.</v>
          </cell>
          <cell r="X315" t="str">
            <v/>
          </cell>
          <cell r="Y315" t="str">
            <v>No</v>
          </cell>
          <cell r="Z315" t="str">
            <v>Yes</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0</v>
          </cell>
          <cell r="BB315">
            <v>0</v>
          </cell>
          <cell r="BC315">
            <v>0</v>
          </cell>
          <cell r="BD315">
            <v>0</v>
          </cell>
          <cell r="BE315">
            <v>0</v>
          </cell>
          <cell r="BF315">
            <v>0</v>
          </cell>
          <cell r="BG315">
            <v>0</v>
          </cell>
          <cell r="BH315">
            <v>0</v>
          </cell>
          <cell r="BI315">
            <v>0</v>
          </cell>
          <cell r="BJ315">
            <v>0</v>
          </cell>
          <cell r="BK315">
            <v>0</v>
          </cell>
          <cell r="BL315">
            <v>0</v>
          </cell>
          <cell r="BM315">
            <v>0</v>
          </cell>
          <cell r="BN315">
            <v>0</v>
          </cell>
          <cell r="BO315">
            <v>0</v>
          </cell>
          <cell r="BP315">
            <v>0</v>
          </cell>
          <cell r="BQ315">
            <v>0</v>
          </cell>
          <cell r="BR315">
            <v>0</v>
          </cell>
          <cell r="BS315">
            <v>0</v>
          </cell>
          <cell r="BT315">
            <v>0</v>
          </cell>
          <cell r="BU315">
            <v>0</v>
          </cell>
          <cell r="BV315">
            <v>0</v>
          </cell>
        </row>
        <row r="316">
          <cell r="P316">
            <v>10.24</v>
          </cell>
          <cell r="Q316">
            <v>0</v>
          </cell>
          <cell r="R316" t="str">
            <v/>
          </cell>
          <cell r="W316" t="str">
            <v>For what reasons did you leave the dwelling compound?</v>
          </cell>
          <cell r="X316" t="str">
            <v/>
          </cell>
          <cell r="Y316" t="str">
            <v>Never Left House in Past 30 Days</v>
          </cell>
          <cell r="Z316" t="str">
            <v>Attend School</v>
          </cell>
          <cell r="AA316" t="str">
            <v>Attend Literacy Classes</v>
          </cell>
          <cell r="AB316" t="str">
            <v>Work Outside Compound</v>
          </cell>
          <cell r="AC316" t="str">
            <v>Attend Meetings of the Village Council</v>
          </cell>
          <cell r="AD316" t="str">
            <v>Attend Meetings of the Women's Council</v>
          </cell>
          <cell r="AE316" t="str">
            <v>Discuss Development Projects</v>
          </cell>
          <cell r="AF316" t="str">
            <v>Attend Meetings Organized by NGO</v>
          </cell>
          <cell r="AG316" t="str">
            <v>Go to a Microfinance or NGO</v>
          </cell>
          <cell r="AH316" t="str">
            <v>Go to Shops to Buy Food</v>
          </cell>
          <cell r="AI316" t="str">
            <v>Go to Shops to Buy Clothes, Fabric, Shoes, Cosmetics etc.</v>
          </cell>
          <cell r="AJ316" t="str">
            <v>Go to Other Businesses, Government Offices, or Organizations</v>
          </cell>
          <cell r="AK316" t="str">
            <v>To Accompany Children to School</v>
          </cell>
          <cell r="AL316" t="str">
            <v>Fetch Water</v>
          </cell>
          <cell r="AM316" t="str">
            <v>Go to Bakery</v>
          </cell>
          <cell r="AN316" t="str">
            <v>Collect Firewood, Brush, Ping</v>
          </cell>
          <cell r="AO316" t="str">
            <v>Collect Money (Begging)</v>
          </cell>
          <cell r="AP316" t="str">
            <v>Collect Trash</v>
          </cell>
          <cell r="AQ316" t="str">
            <v xml:space="preserve">Visit a Clinic or Health Professional </v>
          </cell>
          <cell r="AR316" t="str">
            <v>See Mullah for Tawriz</v>
          </cell>
          <cell r="AS316" t="str">
            <v xml:space="preserve">Visit Family </v>
          </cell>
          <cell r="AT316" t="str">
            <v>Visit Friends / Neighbours</v>
          </cell>
          <cell r="AU316" t="str">
            <v>Celebrations (Wedding, etc)</v>
          </cell>
          <cell r="AV316" t="str">
            <v>Other:</v>
          </cell>
          <cell r="AW316">
            <v>0</v>
          </cell>
          <cell r="AX316">
            <v>0</v>
          </cell>
          <cell r="AY316">
            <v>0</v>
          </cell>
          <cell r="AZ316">
            <v>0</v>
          </cell>
          <cell r="BA316">
            <v>0</v>
          </cell>
          <cell r="BB316">
            <v>0</v>
          </cell>
          <cell r="BC316">
            <v>0</v>
          </cell>
          <cell r="BD316">
            <v>0</v>
          </cell>
          <cell r="BE316">
            <v>0</v>
          </cell>
          <cell r="BF316">
            <v>0</v>
          </cell>
          <cell r="BG316">
            <v>0</v>
          </cell>
          <cell r="BH316">
            <v>0</v>
          </cell>
          <cell r="BI316">
            <v>0</v>
          </cell>
          <cell r="BJ316">
            <v>0</v>
          </cell>
          <cell r="BK316">
            <v>0</v>
          </cell>
          <cell r="BL316">
            <v>0</v>
          </cell>
          <cell r="BM316">
            <v>0</v>
          </cell>
          <cell r="BN316">
            <v>0</v>
          </cell>
          <cell r="BO316">
            <v>0</v>
          </cell>
          <cell r="BP316">
            <v>0</v>
          </cell>
          <cell r="BQ316">
            <v>0</v>
          </cell>
          <cell r="BR316">
            <v>0</v>
          </cell>
          <cell r="BS316">
            <v>0</v>
          </cell>
          <cell r="BT316">
            <v>0</v>
          </cell>
          <cell r="BU316">
            <v>0</v>
          </cell>
          <cell r="BV316">
            <v>0</v>
          </cell>
        </row>
        <row r="317">
          <cell r="P317">
            <v>7.14</v>
          </cell>
          <cell r="Q317">
            <v>0</v>
          </cell>
          <cell r="R317" t="str">
            <v/>
          </cell>
          <cell r="W317" t="str">
            <v>What kind of livestock or poultry do you have?</v>
          </cell>
          <cell r="X317" t="str">
            <v/>
          </cell>
          <cell r="Y317" t="str">
            <v>Chickens</v>
          </cell>
          <cell r="Z317" t="str">
            <v>Other Poultry</v>
          </cell>
          <cell r="AA317" t="str">
            <v>Cow</v>
          </cell>
          <cell r="AB317" t="str">
            <v>Goat and Kids</v>
          </cell>
          <cell r="AC317" t="str">
            <v>Sheep and Lambs</v>
          </cell>
          <cell r="AD317" t="str">
            <v>Donkey</v>
          </cell>
          <cell r="AE317" t="str">
            <v>Horse</v>
          </cell>
          <cell r="AF317" t="str">
            <v>Other:</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0</v>
          </cell>
          <cell r="BB317">
            <v>0</v>
          </cell>
          <cell r="BC317">
            <v>0</v>
          </cell>
          <cell r="BD317">
            <v>0</v>
          </cell>
          <cell r="BE317">
            <v>0</v>
          </cell>
          <cell r="BF317">
            <v>0</v>
          </cell>
          <cell r="BG317">
            <v>0</v>
          </cell>
          <cell r="BH317">
            <v>0</v>
          </cell>
          <cell r="BI317">
            <v>0</v>
          </cell>
          <cell r="BJ317">
            <v>0</v>
          </cell>
          <cell r="BK317">
            <v>0</v>
          </cell>
          <cell r="BL317">
            <v>0</v>
          </cell>
          <cell r="BM317">
            <v>0</v>
          </cell>
          <cell r="BN317">
            <v>0</v>
          </cell>
          <cell r="BO317">
            <v>0</v>
          </cell>
          <cell r="BP317">
            <v>0</v>
          </cell>
          <cell r="BQ317">
            <v>0</v>
          </cell>
          <cell r="BR317">
            <v>0</v>
          </cell>
          <cell r="BS317">
            <v>0</v>
          </cell>
          <cell r="BT317">
            <v>0</v>
          </cell>
          <cell r="BU317">
            <v>0</v>
          </cell>
          <cell r="BV317">
            <v>0</v>
          </cell>
        </row>
        <row r="318">
          <cell r="P318">
            <v>2.0799999999999983</v>
          </cell>
          <cell r="Q318">
            <v>0</v>
          </cell>
          <cell r="R318" t="str">
            <v/>
          </cell>
          <cell r="W318" t="str">
            <v>In the most recent case when water was not available from the main source or was not safe to drink, how many consecutive days did this last?</v>
          </cell>
          <cell r="X318" t="str">
            <v/>
          </cell>
          <cell r="Y318" t="str">
            <v>Days</v>
          </cell>
          <cell r="Z318">
            <v>0</v>
          </cell>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0</v>
          </cell>
          <cell r="BB318">
            <v>0</v>
          </cell>
          <cell r="BC318">
            <v>0</v>
          </cell>
          <cell r="BD318">
            <v>0</v>
          </cell>
          <cell r="BE318">
            <v>0</v>
          </cell>
          <cell r="BF318">
            <v>0</v>
          </cell>
          <cell r="BG318">
            <v>0</v>
          </cell>
          <cell r="BH318">
            <v>0</v>
          </cell>
          <cell r="BI318">
            <v>0</v>
          </cell>
          <cell r="BJ318">
            <v>0</v>
          </cell>
          <cell r="BK318">
            <v>0</v>
          </cell>
          <cell r="BL318">
            <v>0</v>
          </cell>
          <cell r="BM318">
            <v>0</v>
          </cell>
          <cell r="BN318">
            <v>0</v>
          </cell>
          <cell r="BO318">
            <v>0</v>
          </cell>
          <cell r="BP318">
            <v>0</v>
          </cell>
          <cell r="BQ318">
            <v>0</v>
          </cell>
          <cell r="BR318">
            <v>0</v>
          </cell>
          <cell r="BS318">
            <v>0</v>
          </cell>
          <cell r="BT318">
            <v>0</v>
          </cell>
          <cell r="BU318">
            <v>0</v>
          </cell>
          <cell r="BV318">
            <v>0</v>
          </cell>
        </row>
        <row r="319">
          <cell r="P319">
            <v>3.0699999999999985</v>
          </cell>
          <cell r="Q319">
            <v>0</v>
          </cell>
          <cell r="R319" t="str">
            <v/>
          </cell>
          <cell r="W319" t="str">
            <v>How much did the last treatment cost?</v>
          </cell>
          <cell r="X319" t="str">
            <v>[IF IN KIND, ESTIMATE VALUE AND MARK "ESTIMATED BY ENUMERATOR"]</v>
          </cell>
          <cell r="Y319" t="str">
            <v>Free (No Charge)</v>
          </cell>
          <cell r="Z319" t="str">
            <v>Afghani</v>
          </cell>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cell r="AS319">
            <v>0</v>
          </cell>
          <cell r="AT319">
            <v>0</v>
          </cell>
          <cell r="AU319">
            <v>0</v>
          </cell>
          <cell r="AV319">
            <v>0</v>
          </cell>
          <cell r="AW319">
            <v>0</v>
          </cell>
          <cell r="AX319">
            <v>0</v>
          </cell>
          <cell r="AY319">
            <v>0</v>
          </cell>
          <cell r="AZ319">
            <v>0</v>
          </cell>
          <cell r="BA319">
            <v>0</v>
          </cell>
          <cell r="BB319">
            <v>0</v>
          </cell>
          <cell r="BC319">
            <v>0</v>
          </cell>
          <cell r="BD319">
            <v>0</v>
          </cell>
          <cell r="BE319">
            <v>0</v>
          </cell>
          <cell r="BF319">
            <v>0</v>
          </cell>
          <cell r="BG319">
            <v>0</v>
          </cell>
          <cell r="BH319">
            <v>0</v>
          </cell>
          <cell r="BI319">
            <v>0</v>
          </cell>
          <cell r="BJ319">
            <v>0</v>
          </cell>
          <cell r="BK319">
            <v>0</v>
          </cell>
          <cell r="BL319">
            <v>0</v>
          </cell>
          <cell r="BM319">
            <v>0</v>
          </cell>
          <cell r="BN319">
            <v>0</v>
          </cell>
          <cell r="BO319">
            <v>0</v>
          </cell>
          <cell r="BP319">
            <v>0</v>
          </cell>
          <cell r="BQ319">
            <v>0</v>
          </cell>
          <cell r="BR319">
            <v>0</v>
          </cell>
          <cell r="BS319">
            <v>0</v>
          </cell>
          <cell r="BT319">
            <v>0</v>
          </cell>
          <cell r="BU319">
            <v>0</v>
          </cell>
          <cell r="BV319">
            <v>0</v>
          </cell>
        </row>
        <row r="320">
          <cell r="P320">
            <v>3.0899999999999981</v>
          </cell>
          <cell r="Q320">
            <v>0</v>
          </cell>
          <cell r="R320" t="str">
            <v/>
          </cell>
          <cell r="W320" t="str">
            <v>When you are working, do you usually feel any physical pain or discomfort?</v>
          </cell>
          <cell r="X320" t="str">
            <v/>
          </cell>
          <cell r="Y320" t="str">
            <v>No</v>
          </cell>
          <cell r="Z320" t="str">
            <v>Yes</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0</v>
          </cell>
          <cell r="BA320">
            <v>0</v>
          </cell>
          <cell r="BB320">
            <v>0</v>
          </cell>
          <cell r="BC320">
            <v>0</v>
          </cell>
          <cell r="BD320">
            <v>0</v>
          </cell>
          <cell r="BE320">
            <v>0</v>
          </cell>
          <cell r="BF320">
            <v>0</v>
          </cell>
          <cell r="BG320">
            <v>0</v>
          </cell>
          <cell r="BH320">
            <v>0</v>
          </cell>
          <cell r="BI320">
            <v>0</v>
          </cell>
          <cell r="BJ320">
            <v>0</v>
          </cell>
          <cell r="BK320">
            <v>0</v>
          </cell>
          <cell r="BL320">
            <v>0</v>
          </cell>
          <cell r="BM320">
            <v>0</v>
          </cell>
          <cell r="BN320">
            <v>0</v>
          </cell>
          <cell r="BO320">
            <v>0</v>
          </cell>
          <cell r="BP320">
            <v>0</v>
          </cell>
          <cell r="BQ320">
            <v>0</v>
          </cell>
          <cell r="BR320">
            <v>0</v>
          </cell>
          <cell r="BS320">
            <v>0</v>
          </cell>
          <cell r="BT320">
            <v>0</v>
          </cell>
          <cell r="BU320">
            <v>0</v>
          </cell>
          <cell r="BV320">
            <v>0</v>
          </cell>
        </row>
        <row r="321">
          <cell r="P321">
            <v>3.0999999999999979</v>
          </cell>
          <cell r="Q321">
            <v>0</v>
          </cell>
          <cell r="R321" t="str">
            <v/>
          </cell>
          <cell r="W321" t="str">
            <v>How would you describe this pain or sickness?</v>
          </cell>
          <cell r="X321" t="str">
            <v/>
          </cell>
          <cell r="Y321" t="str">
            <v>Fatigue / Tiredness</v>
          </cell>
          <cell r="Z321" t="str">
            <v>Muscle Ache</v>
          </cell>
          <cell r="AA321" t="str">
            <v>Headache</v>
          </cell>
          <cell r="AB321" t="str">
            <v>Migraine</v>
          </cell>
          <cell r="AC321" t="str">
            <v>Dizziness</v>
          </cell>
          <cell r="AD321" t="str">
            <v>Fainting</v>
          </cell>
          <cell r="AE321" t="str">
            <v>Breathing Problems</v>
          </cell>
          <cell r="AF321" t="str">
            <v>Chill / Flu</v>
          </cell>
          <cell r="AG321" t="str">
            <v>Fever</v>
          </cell>
          <cell r="AH321" t="str">
            <v>Vomiting</v>
          </cell>
          <cell r="AI321" t="str">
            <v>Stomach</v>
          </cell>
          <cell r="AJ321" t="str">
            <v>Bowel / Diarrhea</v>
          </cell>
          <cell r="AK321" t="str">
            <v>Heartache</v>
          </cell>
          <cell r="AL321" t="str">
            <v>Blurred Vision</v>
          </cell>
          <cell r="AM321" t="str">
            <v>Loss of Sight</v>
          </cell>
          <cell r="AN321" t="str">
            <v>Psychological Issues</v>
          </cell>
          <cell r="AO321" t="str">
            <v>Madness</v>
          </cell>
          <cell r="AP321" t="str">
            <v>Other:</v>
          </cell>
          <cell r="AQ321">
            <v>0</v>
          </cell>
          <cell r="AR321">
            <v>0</v>
          </cell>
          <cell r="AS321">
            <v>0</v>
          </cell>
          <cell r="AT321">
            <v>0</v>
          </cell>
          <cell r="AU321">
            <v>0</v>
          </cell>
          <cell r="AV321">
            <v>0</v>
          </cell>
          <cell r="AW321">
            <v>0</v>
          </cell>
          <cell r="AX321">
            <v>0</v>
          </cell>
          <cell r="AY321">
            <v>0</v>
          </cell>
          <cell r="AZ321">
            <v>0</v>
          </cell>
          <cell r="BA321">
            <v>0</v>
          </cell>
          <cell r="BB321">
            <v>0</v>
          </cell>
          <cell r="BC321">
            <v>0</v>
          </cell>
          <cell r="BD321">
            <v>0</v>
          </cell>
          <cell r="BE321">
            <v>0</v>
          </cell>
          <cell r="BF321">
            <v>0</v>
          </cell>
          <cell r="BG321">
            <v>0</v>
          </cell>
          <cell r="BH321">
            <v>0</v>
          </cell>
          <cell r="BI321">
            <v>0</v>
          </cell>
          <cell r="BJ321">
            <v>0</v>
          </cell>
          <cell r="BK321">
            <v>0</v>
          </cell>
          <cell r="BL321">
            <v>0</v>
          </cell>
          <cell r="BM321">
            <v>0</v>
          </cell>
          <cell r="BN321">
            <v>0</v>
          </cell>
          <cell r="BO321">
            <v>0</v>
          </cell>
          <cell r="BP321">
            <v>0</v>
          </cell>
          <cell r="BQ321">
            <v>0</v>
          </cell>
          <cell r="BR321">
            <v>0</v>
          </cell>
          <cell r="BS321">
            <v>0</v>
          </cell>
          <cell r="BT321">
            <v>0</v>
          </cell>
          <cell r="BU321">
            <v>0</v>
          </cell>
          <cell r="BV321">
            <v>0</v>
          </cell>
        </row>
        <row r="322">
          <cell r="P322">
            <v>3.1099999999999977</v>
          </cell>
          <cell r="Q322">
            <v>0</v>
          </cell>
          <cell r="R322" t="str">
            <v/>
          </cell>
          <cell r="W322" t="str">
            <v>Have you ever received treatment for this pain or sickness or seen a health worker about the problem?</v>
          </cell>
          <cell r="X322" t="str">
            <v/>
          </cell>
          <cell r="Y322" t="str">
            <v>No</v>
          </cell>
          <cell r="Z322" t="str">
            <v>Yes</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cell r="BB322">
            <v>0</v>
          </cell>
          <cell r="BC322">
            <v>0</v>
          </cell>
          <cell r="BD322">
            <v>0</v>
          </cell>
          <cell r="BE322">
            <v>0</v>
          </cell>
          <cell r="BF322">
            <v>0</v>
          </cell>
          <cell r="BG322">
            <v>0</v>
          </cell>
          <cell r="BH322">
            <v>0</v>
          </cell>
          <cell r="BI322">
            <v>0</v>
          </cell>
          <cell r="BJ322">
            <v>0</v>
          </cell>
          <cell r="BK322">
            <v>0</v>
          </cell>
          <cell r="BL322">
            <v>0</v>
          </cell>
          <cell r="BM322">
            <v>0</v>
          </cell>
          <cell r="BN322">
            <v>0</v>
          </cell>
          <cell r="BO322">
            <v>0</v>
          </cell>
          <cell r="BP322">
            <v>0</v>
          </cell>
          <cell r="BQ322">
            <v>0</v>
          </cell>
          <cell r="BR322">
            <v>0</v>
          </cell>
          <cell r="BS322">
            <v>0</v>
          </cell>
          <cell r="BT322">
            <v>0</v>
          </cell>
          <cell r="BU322">
            <v>0</v>
          </cell>
          <cell r="BV322">
            <v>0</v>
          </cell>
        </row>
        <row r="323">
          <cell r="P323">
            <v>3.1199999999999974</v>
          </cell>
          <cell r="Q323">
            <v>0</v>
          </cell>
          <cell r="R323" t="str">
            <v/>
          </cell>
          <cell r="W323" t="str">
            <v>How long ago did this treatment or inspection occur?</v>
          </cell>
          <cell r="X323" t="str">
            <v>[ONLY FILL IN BOXES CORRESPONDING TO ANSWERS MENTIONED BY RESPONDENT]</v>
          </cell>
          <cell r="Y323" t="str">
            <v>Days</v>
          </cell>
          <cell r="Z323" t="str">
            <v>Weeks</v>
          </cell>
          <cell r="AA323" t="str">
            <v>Months</v>
          </cell>
          <cell r="AB323" t="str">
            <v>Years</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0</v>
          </cell>
          <cell r="BA323">
            <v>0</v>
          </cell>
          <cell r="BB323">
            <v>0</v>
          </cell>
          <cell r="BC323">
            <v>0</v>
          </cell>
          <cell r="BD323">
            <v>0</v>
          </cell>
          <cell r="BE323">
            <v>0</v>
          </cell>
          <cell r="BF323">
            <v>0</v>
          </cell>
          <cell r="BG323">
            <v>0</v>
          </cell>
          <cell r="BH323">
            <v>0</v>
          </cell>
          <cell r="BI323">
            <v>0</v>
          </cell>
          <cell r="BJ323">
            <v>0</v>
          </cell>
          <cell r="BK323">
            <v>0</v>
          </cell>
          <cell r="BL323">
            <v>0</v>
          </cell>
          <cell r="BM323">
            <v>0</v>
          </cell>
          <cell r="BN323">
            <v>0</v>
          </cell>
          <cell r="BO323">
            <v>0</v>
          </cell>
          <cell r="BP323">
            <v>0</v>
          </cell>
          <cell r="BQ323">
            <v>0</v>
          </cell>
          <cell r="BR323">
            <v>0</v>
          </cell>
          <cell r="BS323">
            <v>0</v>
          </cell>
          <cell r="BT323">
            <v>0</v>
          </cell>
          <cell r="BU323">
            <v>0</v>
          </cell>
          <cell r="BV323">
            <v>0</v>
          </cell>
        </row>
        <row r="324">
          <cell r="P324">
            <v>3.1299999999999972</v>
          </cell>
          <cell r="Q324">
            <v>0</v>
          </cell>
          <cell r="R324" t="str">
            <v/>
          </cell>
          <cell r="W324" t="str">
            <v>What was the main reason you haven't received treatment for this pain or sickness?</v>
          </cell>
          <cell r="X324" t="str">
            <v/>
          </cell>
          <cell r="Y324" t="str">
            <v>Not Needed / Injury Was Not Serious</v>
          </cell>
          <cell r="Z324" t="str">
            <v>No One Was Available in Village to Administer Treatment</v>
          </cell>
          <cell r="AA324" t="str">
            <v>Lack of Transportation</v>
          </cell>
          <cell r="AB324" t="str">
            <v>Location of Treatment Was Too Far Away</v>
          </cell>
          <cell r="AC324" t="str">
            <v>Travel to Treatment Location Was Too Expensive</v>
          </cell>
          <cell r="AD324" t="str">
            <v>Treatment Was Too Expensive</v>
          </cell>
          <cell r="AE324" t="str">
            <v>No Money for Treatment</v>
          </cell>
          <cell r="AF324" t="str">
            <v>Poor Quality of Available Treatment</v>
          </cell>
          <cell r="AG324" t="str">
            <v>Did Not Believe Treatment Would Help</v>
          </cell>
          <cell r="AH324" t="str">
            <v>Illness / Injury Was Incurable</v>
          </cell>
          <cell r="AI324" t="str">
            <v>No Time to Take for Treatment</v>
          </cell>
          <cell r="AJ324" t="str">
            <v>Lack of Security on Road</v>
          </cell>
          <cell r="AK324" t="str">
            <v>No Female Was Available in Village to Administer Treatment</v>
          </cell>
          <cell r="AL324" t="str">
            <v>No Female Medical Personnel</v>
          </cell>
          <cell r="AM324" t="str">
            <v>No Female Medical Personnel Who Could Come to Dwelling</v>
          </cell>
          <cell r="AN324" t="str">
            <v xml:space="preserve">No One to Accompany </v>
          </cell>
          <cell r="AO324" t="str">
            <v>Husband Did Not Allow</v>
          </cell>
          <cell r="AP324" t="str">
            <v>Family Did Not Allow</v>
          </cell>
          <cell r="AQ324" t="str">
            <v>Traditional Constraints</v>
          </cell>
          <cell r="AR324" t="str">
            <v>Other:</v>
          </cell>
          <cell r="AS324">
            <v>0</v>
          </cell>
          <cell r="AT324">
            <v>0</v>
          </cell>
          <cell r="AU324">
            <v>0</v>
          </cell>
          <cell r="AV324">
            <v>0</v>
          </cell>
          <cell r="AW324">
            <v>0</v>
          </cell>
          <cell r="AX324">
            <v>0</v>
          </cell>
          <cell r="AY324">
            <v>0</v>
          </cell>
          <cell r="AZ324">
            <v>0</v>
          </cell>
          <cell r="BA324">
            <v>0</v>
          </cell>
          <cell r="BB324">
            <v>0</v>
          </cell>
          <cell r="BC324">
            <v>0</v>
          </cell>
          <cell r="BD324">
            <v>0</v>
          </cell>
          <cell r="BE324">
            <v>0</v>
          </cell>
          <cell r="BF324">
            <v>0</v>
          </cell>
          <cell r="BG324">
            <v>0</v>
          </cell>
          <cell r="BH324">
            <v>0</v>
          </cell>
          <cell r="BI324">
            <v>0</v>
          </cell>
          <cell r="BJ324">
            <v>0</v>
          </cell>
          <cell r="BK324">
            <v>0</v>
          </cell>
          <cell r="BL324">
            <v>0</v>
          </cell>
          <cell r="BM324">
            <v>0</v>
          </cell>
          <cell r="BN324">
            <v>0</v>
          </cell>
          <cell r="BO324">
            <v>0</v>
          </cell>
          <cell r="BP324">
            <v>0</v>
          </cell>
          <cell r="BQ324">
            <v>0</v>
          </cell>
          <cell r="BR324">
            <v>0</v>
          </cell>
          <cell r="BS324">
            <v>0</v>
          </cell>
          <cell r="BT324">
            <v>0</v>
          </cell>
          <cell r="BU324">
            <v>0</v>
          </cell>
          <cell r="BV324">
            <v>0</v>
          </cell>
        </row>
        <row r="325">
          <cell r="P325">
            <v>3.2</v>
          </cell>
          <cell r="Q325">
            <v>0</v>
          </cell>
          <cell r="R325" t="str">
            <v/>
          </cell>
          <cell r="W325">
            <v>0</v>
          </cell>
          <cell r="X325" t="str">
            <v/>
          </cell>
          <cell r="Y325" t="str">
            <v>Malik / Arbab / Qariyadar</v>
          </cell>
          <cell r="Z325" t="str">
            <v>{Council 1}</v>
          </cell>
          <cell r="AA325" t="str">
            <v>White Beards / Tribal Elders</v>
          </cell>
          <cell r="AB325" t="str">
            <v>District Government</v>
          </cell>
          <cell r="AC325" t="str">
            <v>Provincial Government</v>
          </cell>
          <cell r="AD325" t="str">
            <v>Central Government</v>
          </cell>
          <cell r="AE325" t="str">
            <v>Non-Governmental Organizations</v>
          </cell>
          <cell r="AF325" t="str">
            <v>Khan / Zamindar / Beg / Baay</v>
          </cell>
          <cell r="AG325" t="str">
            <v>Local Commander</v>
          </cell>
          <cell r="AH325" t="str">
            <v>Mullah / Imam / Mosque Mullah</v>
          </cell>
          <cell r="AI325" t="str">
            <v>Mawlawi / Religious Scholar / Rohanion</v>
          </cell>
          <cell r="AJ325" t="str">
            <v>NSP</v>
          </cell>
          <cell r="AK325" t="str">
            <v>Security Situation</v>
          </cell>
          <cell r="AL325" t="str">
            <v>Weather</v>
          </cell>
          <cell r="AM325" t="str">
            <v>Other:</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cell r="BB325">
            <v>0</v>
          </cell>
          <cell r="BC325">
            <v>0</v>
          </cell>
          <cell r="BD325">
            <v>0</v>
          </cell>
          <cell r="BE325">
            <v>0</v>
          </cell>
          <cell r="BF325">
            <v>0</v>
          </cell>
          <cell r="BG325">
            <v>0</v>
          </cell>
          <cell r="BH325">
            <v>0</v>
          </cell>
          <cell r="BI325">
            <v>0</v>
          </cell>
          <cell r="BJ325">
            <v>0</v>
          </cell>
          <cell r="BK325">
            <v>0</v>
          </cell>
          <cell r="BL325">
            <v>0</v>
          </cell>
          <cell r="BM325">
            <v>0</v>
          </cell>
          <cell r="BN325">
            <v>0</v>
          </cell>
          <cell r="BO325">
            <v>0</v>
          </cell>
          <cell r="BP325">
            <v>0</v>
          </cell>
          <cell r="BQ325">
            <v>0</v>
          </cell>
          <cell r="BR325">
            <v>0</v>
          </cell>
          <cell r="BS325">
            <v>0</v>
          </cell>
          <cell r="BT325">
            <v>0</v>
          </cell>
          <cell r="BU325">
            <v>0</v>
          </cell>
          <cell r="BV325">
            <v>0</v>
          </cell>
        </row>
        <row r="326">
          <cell r="P326">
            <v>5.03</v>
          </cell>
          <cell r="Q326">
            <v>0</v>
          </cell>
          <cell r="R326" t="str">
            <v/>
          </cell>
          <cell r="W326" t="str">
            <v>I would like to ask you about {NAME OF COUNCIL #1 / #2 / #3}. What are the main responsibilities of this council?</v>
          </cell>
          <cell r="X326" t="str">
            <v>[MARK ALL MENTIONED]</v>
          </cell>
          <cell r="Y326" t="str">
            <v>Nothing</v>
          </cell>
          <cell r="Z326" t="str">
            <v>Resolve Disputes</v>
          </cell>
          <cell r="AA326" t="str">
            <v>Resolve Tribal Feud</v>
          </cell>
          <cell r="AB326" t="str">
            <v>Protect Village from Attack</v>
          </cell>
          <cell r="AC326" t="str">
            <v>Make Rules for Villagers</v>
          </cell>
          <cell r="AD326" t="str">
            <v>Promote Good Behavior among Villagers</v>
          </cell>
          <cell r="AE326" t="str">
            <v>Promote Health and Hygiene of Villagers</v>
          </cell>
          <cell r="AF326" t="str">
            <v>Promote Religious Virtue of Villagers</v>
          </cell>
          <cell r="AG326" t="str">
            <v>Select Development Projects</v>
          </cell>
          <cell r="AH326" t="str">
            <v>Manage Development Projects</v>
          </cell>
          <cell r="AI326" t="str">
            <v>Other:</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0</v>
          </cell>
          <cell r="BA326">
            <v>0</v>
          </cell>
          <cell r="BB326">
            <v>0</v>
          </cell>
          <cell r="BC326">
            <v>0</v>
          </cell>
          <cell r="BD326">
            <v>0</v>
          </cell>
          <cell r="BE326">
            <v>0</v>
          </cell>
          <cell r="BF326">
            <v>0</v>
          </cell>
          <cell r="BG326">
            <v>0</v>
          </cell>
          <cell r="BH326">
            <v>0</v>
          </cell>
          <cell r="BI326">
            <v>0</v>
          </cell>
          <cell r="BJ326">
            <v>0</v>
          </cell>
          <cell r="BK326">
            <v>0</v>
          </cell>
          <cell r="BL326">
            <v>0</v>
          </cell>
          <cell r="BM326">
            <v>0</v>
          </cell>
          <cell r="BN326">
            <v>0</v>
          </cell>
          <cell r="BO326">
            <v>0</v>
          </cell>
          <cell r="BP326">
            <v>0</v>
          </cell>
          <cell r="BQ326">
            <v>0</v>
          </cell>
          <cell r="BR326">
            <v>0</v>
          </cell>
          <cell r="BS326">
            <v>0</v>
          </cell>
          <cell r="BT326">
            <v>0</v>
          </cell>
          <cell r="BU326">
            <v>0</v>
          </cell>
          <cell r="BV326">
            <v>0</v>
          </cell>
        </row>
        <row r="327">
          <cell r="P327">
            <v>5.04</v>
          </cell>
          <cell r="Q327">
            <v>0</v>
          </cell>
          <cell r="R327">
            <v>0</v>
          </cell>
          <cell r="W327" t="str">
            <v>What is the name of the head of {name of council 1 / 2/ 3}?</v>
          </cell>
          <cell r="X327" t="str">
            <v/>
          </cell>
          <cell r="Y327" t="str">
            <v>Council Does Not Have a Head</v>
          </cell>
          <cell r="Z327">
            <v>0</v>
          </cell>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0</v>
          </cell>
          <cell r="BA327">
            <v>0</v>
          </cell>
          <cell r="BB327">
            <v>0</v>
          </cell>
          <cell r="BC327">
            <v>0</v>
          </cell>
          <cell r="BD327">
            <v>0</v>
          </cell>
          <cell r="BE327">
            <v>0</v>
          </cell>
          <cell r="BF327">
            <v>0</v>
          </cell>
          <cell r="BG327">
            <v>0</v>
          </cell>
          <cell r="BH327">
            <v>0</v>
          </cell>
          <cell r="BI327">
            <v>0</v>
          </cell>
          <cell r="BJ327">
            <v>0</v>
          </cell>
          <cell r="BK327">
            <v>0</v>
          </cell>
          <cell r="BL327">
            <v>0</v>
          </cell>
          <cell r="BM327">
            <v>0</v>
          </cell>
          <cell r="BN327">
            <v>0</v>
          </cell>
          <cell r="BO327">
            <v>0</v>
          </cell>
          <cell r="BP327">
            <v>0</v>
          </cell>
          <cell r="BQ327">
            <v>0</v>
          </cell>
          <cell r="BR327">
            <v>0</v>
          </cell>
          <cell r="BS327">
            <v>0</v>
          </cell>
          <cell r="BT327">
            <v>0</v>
          </cell>
          <cell r="BU327">
            <v>0</v>
          </cell>
          <cell r="BV327">
            <v>0</v>
          </cell>
        </row>
        <row r="328">
          <cell r="P328">
            <v>5.05</v>
          </cell>
          <cell r="Q328">
            <v>0</v>
          </cell>
          <cell r="R328" t="str">
            <v/>
          </cell>
          <cell r="W328" t="str">
            <v>How did this person become head of {name of council 1 / 2/ 3}?</v>
          </cell>
          <cell r="X328" t="str">
            <v/>
          </cell>
          <cell r="Y328" t="str">
            <v>Position is Inherited From Father or Family</v>
          </cell>
          <cell r="Z328" t="str">
            <v>Selected by . . .</v>
          </cell>
          <cell r="AA328" t="str">
            <v>Powerful People in Village</v>
          </cell>
          <cell r="AB328" t="str">
            <v>White Beards</v>
          </cell>
          <cell r="AC328" t="str">
            <v>Village Shura</v>
          </cell>
          <cell r="AD328" t="str">
            <v>District Administrator</v>
          </cell>
          <cell r="AE328" t="str">
            <v>Provincial Governor</v>
          </cell>
          <cell r="AF328" t="str">
            <v>Government Officials</v>
          </cell>
          <cell r="AG328" t="str">
            <v>NGO</v>
          </cell>
          <cell r="AH328" t="str">
            <v>Other Powerful People</v>
          </cell>
          <cell r="AI328" t="str">
            <v>Secret Ballot Election Open to All Villagers</v>
          </cell>
          <cell r="AJ328" t="str">
            <v>Secret Ballot Election Open to Village Men</v>
          </cell>
          <cell r="AK328" t="str">
            <v>Secret Ballot Election Open to Village Women</v>
          </cell>
          <cell r="AL328" t="str">
            <v>Meeting of All Villagers</v>
          </cell>
          <cell r="AM328" t="str">
            <v>Meeting of Village Men</v>
          </cell>
          <cell r="AN328" t="str">
            <v>Meeting of Village Women</v>
          </cell>
          <cell r="AO328" t="str">
            <v>Other:</v>
          </cell>
          <cell r="AP328">
            <v>0</v>
          </cell>
          <cell r="AQ328">
            <v>0</v>
          </cell>
          <cell r="AR328">
            <v>0</v>
          </cell>
          <cell r="AS328">
            <v>0</v>
          </cell>
          <cell r="AT328">
            <v>0</v>
          </cell>
          <cell r="AU328">
            <v>0</v>
          </cell>
          <cell r="AV328">
            <v>0</v>
          </cell>
          <cell r="AW328">
            <v>0</v>
          </cell>
          <cell r="AX328">
            <v>0</v>
          </cell>
          <cell r="AY328">
            <v>0</v>
          </cell>
          <cell r="AZ328">
            <v>0</v>
          </cell>
          <cell r="BA328">
            <v>0</v>
          </cell>
          <cell r="BB328">
            <v>0</v>
          </cell>
          <cell r="BC328">
            <v>0</v>
          </cell>
          <cell r="BD328">
            <v>0</v>
          </cell>
          <cell r="BE328">
            <v>0</v>
          </cell>
          <cell r="BF328">
            <v>0</v>
          </cell>
          <cell r="BG328">
            <v>0</v>
          </cell>
          <cell r="BH328">
            <v>0</v>
          </cell>
          <cell r="BI328">
            <v>0</v>
          </cell>
          <cell r="BJ328">
            <v>0</v>
          </cell>
          <cell r="BK328">
            <v>0</v>
          </cell>
          <cell r="BL328">
            <v>0</v>
          </cell>
          <cell r="BM328">
            <v>0</v>
          </cell>
          <cell r="BN328">
            <v>0</v>
          </cell>
          <cell r="BO328">
            <v>0</v>
          </cell>
          <cell r="BP328">
            <v>0</v>
          </cell>
          <cell r="BQ328">
            <v>0</v>
          </cell>
          <cell r="BR328">
            <v>0</v>
          </cell>
          <cell r="BS328">
            <v>0</v>
          </cell>
          <cell r="BT328">
            <v>0</v>
          </cell>
          <cell r="BU328">
            <v>0</v>
          </cell>
          <cell r="BV328">
            <v>0</v>
          </cell>
        </row>
        <row r="329">
          <cell r="P329">
            <v>5.0999999999999979</v>
          </cell>
          <cell r="Q329">
            <v>0</v>
          </cell>
          <cell r="R329" t="str">
            <v/>
          </cell>
          <cell r="W329" t="str">
            <v>How long ago was the last meeting of this council?</v>
          </cell>
          <cell r="X329" t="str">
            <v/>
          </cell>
          <cell r="Y329" t="str">
            <v>Days</v>
          </cell>
          <cell r="Z329" t="str">
            <v>Weeks</v>
          </cell>
          <cell r="AA329" t="str">
            <v>Months</v>
          </cell>
          <cell r="AB329" t="str">
            <v>Years</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U329">
            <v>0</v>
          </cell>
          <cell r="AV329">
            <v>0</v>
          </cell>
          <cell r="AW329">
            <v>0</v>
          </cell>
          <cell r="AX329">
            <v>0</v>
          </cell>
          <cell r="AY329">
            <v>0</v>
          </cell>
          <cell r="AZ329">
            <v>0</v>
          </cell>
          <cell r="BA329">
            <v>0</v>
          </cell>
          <cell r="BB329">
            <v>0</v>
          </cell>
          <cell r="BC329">
            <v>0</v>
          </cell>
          <cell r="BD329">
            <v>0</v>
          </cell>
          <cell r="BE329">
            <v>0</v>
          </cell>
          <cell r="BF329">
            <v>0</v>
          </cell>
          <cell r="BG329">
            <v>0</v>
          </cell>
          <cell r="BH329">
            <v>0</v>
          </cell>
          <cell r="BI329">
            <v>0</v>
          </cell>
          <cell r="BJ329">
            <v>0</v>
          </cell>
          <cell r="BK329">
            <v>0</v>
          </cell>
          <cell r="BL329">
            <v>0</v>
          </cell>
          <cell r="BM329">
            <v>0</v>
          </cell>
          <cell r="BN329">
            <v>0</v>
          </cell>
          <cell r="BO329">
            <v>0</v>
          </cell>
          <cell r="BP329">
            <v>0</v>
          </cell>
          <cell r="BQ329">
            <v>0</v>
          </cell>
          <cell r="BR329">
            <v>0</v>
          </cell>
          <cell r="BS329">
            <v>0</v>
          </cell>
          <cell r="BT329">
            <v>0</v>
          </cell>
          <cell r="BU329">
            <v>0</v>
          </cell>
          <cell r="BV329">
            <v>0</v>
          </cell>
        </row>
        <row r="330">
          <cell r="P330">
            <v>5.26</v>
          </cell>
          <cell r="Q330">
            <v>0</v>
          </cell>
          <cell r="R330" t="str">
            <v/>
          </cell>
          <cell r="W330" t="str">
            <v>In the past 12 months, how many meetings have been held between the elders of the village?</v>
          </cell>
          <cell r="X330" t="str">
            <v/>
          </cell>
          <cell r="Y330" t="str">
            <v>Zero</v>
          </cell>
          <cell r="Z330" t="str">
            <v>Meetings</v>
          </cell>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0</v>
          </cell>
          <cell r="BA330">
            <v>0</v>
          </cell>
          <cell r="BB330">
            <v>0</v>
          </cell>
          <cell r="BC330">
            <v>0</v>
          </cell>
          <cell r="BD330">
            <v>0</v>
          </cell>
          <cell r="BE330">
            <v>0</v>
          </cell>
          <cell r="BF330">
            <v>0</v>
          </cell>
          <cell r="BG330">
            <v>0</v>
          </cell>
          <cell r="BH330">
            <v>0</v>
          </cell>
          <cell r="BI330">
            <v>0</v>
          </cell>
          <cell r="BJ330">
            <v>0</v>
          </cell>
          <cell r="BK330">
            <v>0</v>
          </cell>
          <cell r="BL330">
            <v>0</v>
          </cell>
          <cell r="BM330">
            <v>0</v>
          </cell>
          <cell r="BN330">
            <v>0</v>
          </cell>
          <cell r="BO330">
            <v>0</v>
          </cell>
          <cell r="BP330">
            <v>0</v>
          </cell>
          <cell r="BQ330">
            <v>0</v>
          </cell>
          <cell r="BR330">
            <v>0</v>
          </cell>
          <cell r="BS330">
            <v>0</v>
          </cell>
          <cell r="BT330">
            <v>0</v>
          </cell>
          <cell r="BU330">
            <v>0</v>
          </cell>
          <cell r="BV330">
            <v>0</v>
          </cell>
        </row>
        <row r="331">
          <cell r="P331">
            <v>5.27</v>
          </cell>
          <cell r="Q331">
            <v>0</v>
          </cell>
          <cell r="R331" t="str">
            <v/>
          </cell>
          <cell r="W331" t="str">
            <v>What are the main business of these meetings?</v>
          </cell>
          <cell r="X331" t="str">
            <v/>
          </cell>
          <cell r="Y331" t="str">
            <v>Nothing</v>
          </cell>
          <cell r="Z331" t="str">
            <v>Resolve Disputes</v>
          </cell>
          <cell r="AA331" t="str">
            <v>Resolve Tribal Feud</v>
          </cell>
          <cell r="AB331" t="str">
            <v>Protect Village from Attack</v>
          </cell>
          <cell r="AC331" t="str">
            <v>Make Rules for Villagers</v>
          </cell>
          <cell r="AD331" t="str">
            <v>Promote Good Behavior among Villagers</v>
          </cell>
          <cell r="AE331" t="str">
            <v>Promote Health and Hygiene of Villagers</v>
          </cell>
          <cell r="AF331" t="str">
            <v>Promote Religious Virtue of Villagers</v>
          </cell>
          <cell r="AG331" t="str">
            <v>Select Development Projects</v>
          </cell>
          <cell r="AH331" t="str">
            <v>Manage Development Projects</v>
          </cell>
          <cell r="AI331" t="str">
            <v>Other:</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0</v>
          </cell>
          <cell r="BA331">
            <v>0</v>
          </cell>
          <cell r="BB331">
            <v>0</v>
          </cell>
          <cell r="BC331">
            <v>0</v>
          </cell>
          <cell r="BD331">
            <v>0</v>
          </cell>
          <cell r="BE331">
            <v>0</v>
          </cell>
          <cell r="BF331">
            <v>0</v>
          </cell>
          <cell r="BG331">
            <v>0</v>
          </cell>
          <cell r="BH331">
            <v>0</v>
          </cell>
          <cell r="BI331">
            <v>0</v>
          </cell>
          <cell r="BJ331">
            <v>0</v>
          </cell>
          <cell r="BK331">
            <v>0</v>
          </cell>
          <cell r="BL331">
            <v>0</v>
          </cell>
          <cell r="BM331">
            <v>0</v>
          </cell>
          <cell r="BN331">
            <v>0</v>
          </cell>
          <cell r="BO331">
            <v>0</v>
          </cell>
          <cell r="BP331">
            <v>0</v>
          </cell>
          <cell r="BQ331">
            <v>0</v>
          </cell>
          <cell r="BR331">
            <v>0</v>
          </cell>
          <cell r="BS331">
            <v>0</v>
          </cell>
          <cell r="BT331">
            <v>0</v>
          </cell>
          <cell r="BU331">
            <v>0</v>
          </cell>
          <cell r="BV331">
            <v>0</v>
          </cell>
        </row>
        <row r="332">
          <cell r="P332">
            <v>5.28</v>
          </cell>
          <cell r="Q332">
            <v>0</v>
          </cell>
          <cell r="R332" t="str">
            <v/>
          </cell>
          <cell r="W332" t="str">
            <v>In the past 12 months, have the village elders had lots of meetings, only meet when there is a problem or if delegations are coming, or no meetings?</v>
          </cell>
          <cell r="X332" t="str">
            <v/>
          </cell>
          <cell r="Y332" t="str">
            <v>Meets at regular periods</v>
          </cell>
          <cell r="Z332" t="str">
            <v>Only meets when there is a problem or when a delegation comes (irregularly)</v>
          </cell>
          <cell r="AA332" t="str">
            <v>No Meetings</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cell r="BB332">
            <v>0</v>
          </cell>
          <cell r="BC332">
            <v>0</v>
          </cell>
          <cell r="BD332">
            <v>0</v>
          </cell>
          <cell r="BE332">
            <v>0</v>
          </cell>
          <cell r="BF332">
            <v>0</v>
          </cell>
          <cell r="BG332">
            <v>0</v>
          </cell>
          <cell r="BH332">
            <v>0</v>
          </cell>
          <cell r="BI332">
            <v>0</v>
          </cell>
          <cell r="BJ332">
            <v>0</v>
          </cell>
          <cell r="BK332">
            <v>0</v>
          </cell>
          <cell r="BL332">
            <v>0</v>
          </cell>
          <cell r="BM332">
            <v>0</v>
          </cell>
          <cell r="BN332">
            <v>0</v>
          </cell>
          <cell r="BO332">
            <v>0</v>
          </cell>
          <cell r="BP332">
            <v>0</v>
          </cell>
          <cell r="BQ332">
            <v>0</v>
          </cell>
          <cell r="BR332">
            <v>0</v>
          </cell>
          <cell r="BS332">
            <v>0</v>
          </cell>
          <cell r="BT332">
            <v>0</v>
          </cell>
          <cell r="BU332">
            <v>0</v>
          </cell>
          <cell r="BV332">
            <v>0</v>
          </cell>
        </row>
        <row r="333">
          <cell r="P333">
            <v>5.29</v>
          </cell>
          <cell r="Q333">
            <v>0</v>
          </cell>
          <cell r="R333" t="str">
            <v/>
          </cell>
          <cell r="W333" t="str">
            <v>In the past 12 months, in how many of these meetings have you participated?</v>
          </cell>
          <cell r="X333" t="str">
            <v/>
          </cell>
          <cell r="Y333" t="str">
            <v>Zero</v>
          </cell>
          <cell r="Z333" t="str">
            <v>Meetings</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cell r="BB333">
            <v>0</v>
          </cell>
          <cell r="BC333">
            <v>0</v>
          </cell>
          <cell r="BD333">
            <v>0</v>
          </cell>
          <cell r="BE333">
            <v>0</v>
          </cell>
          <cell r="BF333">
            <v>0</v>
          </cell>
          <cell r="BG333">
            <v>0</v>
          </cell>
          <cell r="BH333">
            <v>0</v>
          </cell>
          <cell r="BI333">
            <v>0</v>
          </cell>
          <cell r="BJ333">
            <v>0</v>
          </cell>
          <cell r="BK333">
            <v>0</v>
          </cell>
          <cell r="BL333">
            <v>0</v>
          </cell>
          <cell r="BM333">
            <v>0</v>
          </cell>
          <cell r="BN333">
            <v>0</v>
          </cell>
          <cell r="BO333">
            <v>0</v>
          </cell>
          <cell r="BP333">
            <v>0</v>
          </cell>
          <cell r="BQ333">
            <v>0</v>
          </cell>
          <cell r="BR333">
            <v>0</v>
          </cell>
          <cell r="BS333">
            <v>0</v>
          </cell>
          <cell r="BT333">
            <v>0</v>
          </cell>
          <cell r="BU333">
            <v>0</v>
          </cell>
          <cell r="BV333">
            <v>0</v>
          </cell>
        </row>
        <row r="334">
          <cell r="P334">
            <v>5.2999999999999936</v>
          </cell>
          <cell r="Q334">
            <v>0</v>
          </cell>
          <cell r="R334" t="str">
            <v/>
          </cell>
          <cell r="W334" t="str">
            <v>How long ago was the last meeting?</v>
          </cell>
          <cell r="X334" t="str">
            <v/>
          </cell>
          <cell r="Y334" t="str">
            <v>Days</v>
          </cell>
          <cell r="Z334" t="str">
            <v>Weeks</v>
          </cell>
          <cell r="AA334" t="str">
            <v>Months</v>
          </cell>
          <cell r="AB334" t="str">
            <v>Years</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0</v>
          </cell>
          <cell r="BB334">
            <v>0</v>
          </cell>
          <cell r="BC334">
            <v>0</v>
          </cell>
          <cell r="BD334">
            <v>0</v>
          </cell>
          <cell r="BE334">
            <v>0</v>
          </cell>
          <cell r="BF334">
            <v>0</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U334">
            <v>0</v>
          </cell>
          <cell r="BV334">
            <v>0</v>
          </cell>
        </row>
        <row r="335">
          <cell r="P335">
            <v>5.31</v>
          </cell>
          <cell r="Q335">
            <v>0</v>
          </cell>
          <cell r="R335" t="str">
            <v/>
          </cell>
          <cell r="W335" t="str">
            <v>At the current time, how many men are elders of the village?</v>
          </cell>
          <cell r="X335" t="str">
            <v/>
          </cell>
          <cell r="Y335" t="str">
            <v>Zero</v>
          </cell>
          <cell r="Z335" t="str">
            <v>Men</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0</v>
          </cell>
          <cell r="BA335">
            <v>0</v>
          </cell>
          <cell r="BB335">
            <v>0</v>
          </cell>
          <cell r="BC335">
            <v>0</v>
          </cell>
          <cell r="BD335">
            <v>0</v>
          </cell>
          <cell r="BE335">
            <v>0</v>
          </cell>
          <cell r="BF335">
            <v>0</v>
          </cell>
          <cell r="BG335">
            <v>0</v>
          </cell>
          <cell r="BH335">
            <v>0</v>
          </cell>
          <cell r="BI335">
            <v>0</v>
          </cell>
          <cell r="BJ335">
            <v>0</v>
          </cell>
          <cell r="BK335">
            <v>0</v>
          </cell>
          <cell r="BL335">
            <v>0</v>
          </cell>
          <cell r="BM335">
            <v>0</v>
          </cell>
          <cell r="BN335">
            <v>0</v>
          </cell>
          <cell r="BO335">
            <v>0</v>
          </cell>
          <cell r="BP335">
            <v>0</v>
          </cell>
          <cell r="BQ335">
            <v>0</v>
          </cell>
          <cell r="BR335">
            <v>0</v>
          </cell>
          <cell r="BS335">
            <v>0</v>
          </cell>
          <cell r="BT335">
            <v>0</v>
          </cell>
          <cell r="BU335">
            <v>0</v>
          </cell>
          <cell r="BV335">
            <v>0</v>
          </cell>
        </row>
        <row r="336">
          <cell r="P336">
            <v>6.07</v>
          </cell>
          <cell r="Q336">
            <v>0</v>
          </cell>
          <cell r="R336" t="str">
            <v/>
          </cell>
          <cell r="W336" t="str">
            <v>If you need formal documentation, who in this village will certify the document?</v>
          </cell>
          <cell r="X336" t="str">
            <v/>
          </cell>
          <cell r="Y336" t="str">
            <v>No Such Person</v>
          </cell>
          <cell r="Z336" t="str">
            <v>Malik</v>
          </cell>
          <cell r="AA336" t="str">
            <v>Arbab</v>
          </cell>
          <cell r="AB336" t="str">
            <v>Qariyadar</v>
          </cell>
          <cell r="AC336" t="str">
            <v>Khan</v>
          </cell>
          <cell r="AD336" t="str">
            <v>Zamindar</v>
          </cell>
          <cell r="AE336" t="str">
            <v>Beg / Baay</v>
          </cell>
          <cell r="AF336" t="str">
            <v>Commander</v>
          </cell>
          <cell r="AG336" t="str">
            <v>Mullah / Imam</v>
          </cell>
          <cell r="AH336" t="str">
            <v>Mosque Mullah</v>
          </cell>
          <cell r="AI336" t="str">
            <v>Mawlawi</v>
          </cell>
          <cell r="AJ336" t="str">
            <v>Religious Scholar</v>
          </cell>
          <cell r="AK336" t="str">
            <v>Rohani</v>
          </cell>
          <cell r="AL336" t="str">
            <v>Judge</v>
          </cell>
          <cell r="AM336" t="str">
            <v>Tribal Elders</v>
          </cell>
          <cell r="AN336" t="str">
            <v>Whitebeards</v>
          </cell>
          <cell r="AO336" t="str">
            <v>Council</v>
          </cell>
          <cell r="AP336" t="str">
            <v>CDC</v>
          </cell>
          <cell r="AQ336" t="str">
            <v>Tribal Council</v>
          </cell>
          <cell r="AR336" t="str">
            <v>Head of CDC</v>
          </cell>
          <cell r="AS336" t="str">
            <v>Treasurer of CDC</v>
          </cell>
          <cell r="AT336" t="str">
            <v>Member of CDC</v>
          </cell>
          <cell r="AU336" t="str">
            <v>Head of Council</v>
          </cell>
          <cell r="AV336" t="str">
            <v>Member of Council</v>
          </cell>
          <cell r="AW336" t="str">
            <v>Head of Tribal Council</v>
          </cell>
          <cell r="AX336" t="str">
            <v>Member of Tribal Council</v>
          </cell>
          <cell r="AY336" t="str">
            <v>People's Representative</v>
          </cell>
          <cell r="AZ336" t="str">
            <v>Police Commander</v>
          </cell>
          <cell r="BA336" t="str">
            <v>District Administrator</v>
          </cell>
          <cell r="BB336" t="str">
            <v>Other:</v>
          </cell>
          <cell r="BC336">
            <v>0</v>
          </cell>
          <cell r="BD336">
            <v>0</v>
          </cell>
          <cell r="BE336">
            <v>0</v>
          </cell>
          <cell r="BF336">
            <v>0</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U336">
            <v>0</v>
          </cell>
          <cell r="BV336">
            <v>0</v>
          </cell>
        </row>
        <row r="337">
          <cell r="P337">
            <v>6.08</v>
          </cell>
          <cell r="Q337">
            <v>0</v>
          </cell>
          <cell r="R337" t="str">
            <v/>
          </cell>
          <cell r="W337" t="str">
            <v>Who has the responsibility of record the birth, deaths, and marriages in the village?</v>
          </cell>
          <cell r="X337" t="str">
            <v/>
          </cell>
          <cell r="Y337" t="str">
            <v>No Such Person</v>
          </cell>
          <cell r="Z337" t="str">
            <v>Malik</v>
          </cell>
          <cell r="AA337" t="str">
            <v>Arbab</v>
          </cell>
          <cell r="AB337" t="str">
            <v>Qariyadar</v>
          </cell>
          <cell r="AC337" t="str">
            <v>Khan</v>
          </cell>
          <cell r="AD337" t="str">
            <v>Zamindar</v>
          </cell>
          <cell r="AE337" t="str">
            <v>Beg / Baay</v>
          </cell>
          <cell r="AF337" t="str">
            <v>Commander</v>
          </cell>
          <cell r="AG337" t="str">
            <v>Mullah / Imam</v>
          </cell>
          <cell r="AH337" t="str">
            <v>Mosque Mullah</v>
          </cell>
          <cell r="AI337" t="str">
            <v>Mawlawi</v>
          </cell>
          <cell r="AJ337" t="str">
            <v>Religious Scholar</v>
          </cell>
          <cell r="AK337" t="str">
            <v>Rohani</v>
          </cell>
          <cell r="AL337" t="str">
            <v>Judge</v>
          </cell>
          <cell r="AM337" t="str">
            <v>Tribal Elders</v>
          </cell>
          <cell r="AN337" t="str">
            <v>Whitebeards</v>
          </cell>
          <cell r="AO337" t="str">
            <v>Council</v>
          </cell>
          <cell r="AP337" t="str">
            <v>CDC</v>
          </cell>
          <cell r="AQ337" t="str">
            <v>Tribal Council</v>
          </cell>
          <cell r="AR337" t="str">
            <v>Head of CDC</v>
          </cell>
          <cell r="AS337" t="str">
            <v>Treasurer of CDC</v>
          </cell>
          <cell r="AT337" t="str">
            <v>Member of CDC</v>
          </cell>
          <cell r="AU337" t="str">
            <v>Head of Council</v>
          </cell>
          <cell r="AV337" t="str">
            <v>Member of Council</v>
          </cell>
          <cell r="AW337" t="str">
            <v>Head of Tribal Council</v>
          </cell>
          <cell r="AX337" t="str">
            <v>Member of Tribal Council</v>
          </cell>
          <cell r="AY337" t="str">
            <v>People's Representative</v>
          </cell>
          <cell r="AZ337" t="str">
            <v>Police Commander</v>
          </cell>
          <cell r="BA337" t="str">
            <v>District Administrator</v>
          </cell>
          <cell r="BB337" t="str">
            <v>Other:</v>
          </cell>
          <cell r="BC337">
            <v>0</v>
          </cell>
          <cell r="BD337">
            <v>0</v>
          </cell>
          <cell r="BE337">
            <v>0</v>
          </cell>
          <cell r="BF337">
            <v>0</v>
          </cell>
          <cell r="BG337">
            <v>0</v>
          </cell>
          <cell r="BH337">
            <v>0</v>
          </cell>
          <cell r="BI337">
            <v>0</v>
          </cell>
          <cell r="BJ337">
            <v>0</v>
          </cell>
          <cell r="BK337">
            <v>0</v>
          </cell>
          <cell r="BL337">
            <v>0</v>
          </cell>
          <cell r="BM337">
            <v>0</v>
          </cell>
          <cell r="BN337">
            <v>0</v>
          </cell>
          <cell r="BO337">
            <v>0</v>
          </cell>
          <cell r="BP337">
            <v>0</v>
          </cell>
          <cell r="BQ337">
            <v>0</v>
          </cell>
          <cell r="BR337">
            <v>0</v>
          </cell>
          <cell r="BS337">
            <v>0</v>
          </cell>
          <cell r="BT337">
            <v>0</v>
          </cell>
          <cell r="BU337">
            <v>0</v>
          </cell>
          <cell r="BV337">
            <v>0</v>
          </cell>
        </row>
        <row r="338">
          <cell r="P338">
            <v>4.08</v>
          </cell>
          <cell r="Q338">
            <v>0</v>
          </cell>
          <cell r="R338" t="str">
            <v/>
          </cell>
          <cell r="W338" t="str">
            <v>What are the subjects of these courses?</v>
          </cell>
          <cell r="X338" t="str">
            <v>[MARK ALL MENTIONED]</v>
          </cell>
          <cell r="Y338" t="str">
            <v>Reading &amp; Writing / Literacy</v>
          </cell>
          <cell r="Z338" t="str">
            <v>Accounting</v>
          </cell>
          <cell r="AA338" t="str">
            <v>Management</v>
          </cell>
          <cell r="AB338" t="str">
            <v>Civil Law</v>
          </cell>
          <cell r="AC338" t="str">
            <v>Religion</v>
          </cell>
          <cell r="AD338" t="str">
            <v>Construction</v>
          </cell>
          <cell r="AE338" t="str">
            <v>Pastoral / Livestock</v>
          </cell>
          <cell r="AF338" t="str">
            <v>Carpet Weaving</v>
          </cell>
          <cell r="AG338" t="str">
            <v>Carpentry</v>
          </cell>
          <cell r="AH338" t="str">
            <v>Handicrafts</v>
          </cell>
          <cell r="AI338" t="str">
            <v>Other:</v>
          </cell>
          <cell r="AJ338" t="str">
            <v>Other:</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0</v>
          </cell>
          <cell r="BB338">
            <v>0</v>
          </cell>
          <cell r="BC338">
            <v>0</v>
          </cell>
          <cell r="BD338">
            <v>0</v>
          </cell>
          <cell r="BE338">
            <v>0</v>
          </cell>
          <cell r="BF338">
            <v>0</v>
          </cell>
          <cell r="BG338">
            <v>0</v>
          </cell>
          <cell r="BH338">
            <v>0</v>
          </cell>
          <cell r="BI338">
            <v>0</v>
          </cell>
          <cell r="BJ338">
            <v>0</v>
          </cell>
          <cell r="BK338">
            <v>0</v>
          </cell>
          <cell r="BL338">
            <v>0</v>
          </cell>
          <cell r="BM338">
            <v>0</v>
          </cell>
          <cell r="BN338">
            <v>0</v>
          </cell>
          <cell r="BO338">
            <v>0</v>
          </cell>
          <cell r="BP338">
            <v>0</v>
          </cell>
          <cell r="BQ338">
            <v>0</v>
          </cell>
          <cell r="BR338">
            <v>0</v>
          </cell>
          <cell r="BS338">
            <v>0</v>
          </cell>
          <cell r="BT338">
            <v>0</v>
          </cell>
          <cell r="BU338">
            <v>0</v>
          </cell>
          <cell r="BV338">
            <v>0</v>
          </cell>
        </row>
        <row r="339">
          <cell r="P339">
            <v>4.09</v>
          </cell>
          <cell r="Q339">
            <v>0</v>
          </cell>
          <cell r="R339" t="e">
            <v>#REF!</v>
          </cell>
          <cell r="W339" t="str">
            <v>Are these courses just for men or women, or for both men and women?</v>
          </cell>
          <cell r="X339" t="str">
            <v/>
          </cell>
          <cell r="Y339" t="str">
            <v>Only for Men</v>
          </cell>
          <cell r="Z339" t="str">
            <v>Only for Women</v>
          </cell>
          <cell r="AA339" t="str">
            <v>For Both Men and Women</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cell r="BB339">
            <v>0</v>
          </cell>
          <cell r="BC339">
            <v>0</v>
          </cell>
          <cell r="BD339">
            <v>0</v>
          </cell>
          <cell r="BE339">
            <v>0</v>
          </cell>
          <cell r="BF339">
            <v>0</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U339">
            <v>0</v>
          </cell>
          <cell r="BV339">
            <v>0</v>
          </cell>
        </row>
        <row r="340">
          <cell r="P340">
            <v>7.22</v>
          </cell>
          <cell r="Q340">
            <v>0</v>
          </cell>
          <cell r="R340" t="str">
            <v/>
          </cell>
          <cell r="W340" t="str">
            <v>A watch or a clock in working condition</v>
          </cell>
          <cell r="X340" t="str">
            <v/>
          </cell>
          <cell r="Y340" t="str">
            <v>No</v>
          </cell>
          <cell r="Z340" t="str">
            <v>Yes</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cell r="BB340">
            <v>0</v>
          </cell>
          <cell r="BC340">
            <v>0</v>
          </cell>
          <cell r="BD340">
            <v>0</v>
          </cell>
          <cell r="BE340">
            <v>0</v>
          </cell>
          <cell r="BF340">
            <v>0</v>
          </cell>
          <cell r="BG340">
            <v>0</v>
          </cell>
          <cell r="BH340">
            <v>0</v>
          </cell>
          <cell r="BI340">
            <v>0</v>
          </cell>
          <cell r="BJ340">
            <v>0</v>
          </cell>
          <cell r="BK340">
            <v>0</v>
          </cell>
          <cell r="BL340">
            <v>0</v>
          </cell>
          <cell r="BM340">
            <v>0</v>
          </cell>
          <cell r="BN340">
            <v>0</v>
          </cell>
          <cell r="BO340">
            <v>0</v>
          </cell>
          <cell r="BP340">
            <v>0</v>
          </cell>
          <cell r="BQ340">
            <v>0</v>
          </cell>
          <cell r="BR340">
            <v>0</v>
          </cell>
          <cell r="BS340">
            <v>0</v>
          </cell>
          <cell r="BT340">
            <v>0</v>
          </cell>
          <cell r="BU340">
            <v>0</v>
          </cell>
          <cell r="BV340">
            <v>0</v>
          </cell>
        </row>
        <row r="341">
          <cell r="P341">
            <v>7.23</v>
          </cell>
          <cell r="Q341">
            <v>0</v>
          </cell>
          <cell r="R341" t="str">
            <v/>
          </cell>
          <cell r="W341" t="str">
            <v>Carpet?</v>
          </cell>
          <cell r="X341" t="str">
            <v/>
          </cell>
          <cell r="Y341" t="str">
            <v>No</v>
          </cell>
          <cell r="Z341" t="str">
            <v>Yes</v>
          </cell>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0</v>
          </cell>
          <cell r="BB341">
            <v>0</v>
          </cell>
          <cell r="BC341">
            <v>0</v>
          </cell>
          <cell r="BD341">
            <v>0</v>
          </cell>
          <cell r="BE341">
            <v>0</v>
          </cell>
          <cell r="BF341">
            <v>0</v>
          </cell>
          <cell r="BG341">
            <v>0</v>
          </cell>
          <cell r="BH341">
            <v>0</v>
          </cell>
          <cell r="BI341">
            <v>0</v>
          </cell>
          <cell r="BJ341">
            <v>0</v>
          </cell>
          <cell r="BK341">
            <v>0</v>
          </cell>
          <cell r="BL341">
            <v>0</v>
          </cell>
          <cell r="BM341">
            <v>0</v>
          </cell>
          <cell r="BN341">
            <v>0</v>
          </cell>
          <cell r="BO341">
            <v>0</v>
          </cell>
          <cell r="BP341">
            <v>0</v>
          </cell>
          <cell r="BQ341">
            <v>0</v>
          </cell>
          <cell r="BR341">
            <v>0</v>
          </cell>
          <cell r="BS341">
            <v>0</v>
          </cell>
          <cell r="BT341">
            <v>0</v>
          </cell>
          <cell r="BU341">
            <v>0</v>
          </cell>
          <cell r="BV341">
            <v>0</v>
          </cell>
        </row>
        <row r="342">
          <cell r="P342">
            <v>7.24</v>
          </cell>
          <cell r="Q342">
            <v>0</v>
          </cell>
          <cell r="R342" t="str">
            <v/>
          </cell>
          <cell r="W342" t="str">
            <v>Afghan Hand-Made Carpet, Strip Cotton Carpet, Thick Woolen Carpet, or Carpet?</v>
          </cell>
          <cell r="X342" t="str">
            <v/>
          </cell>
          <cell r="Y342" t="str">
            <v>No</v>
          </cell>
          <cell r="Z342" t="str">
            <v>Yes</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0</v>
          </cell>
          <cell r="BB342">
            <v>0</v>
          </cell>
          <cell r="BC342">
            <v>0</v>
          </cell>
          <cell r="BD342">
            <v>0</v>
          </cell>
          <cell r="BE342">
            <v>0</v>
          </cell>
          <cell r="BF342">
            <v>0</v>
          </cell>
          <cell r="BG342">
            <v>0</v>
          </cell>
          <cell r="BH342">
            <v>0</v>
          </cell>
          <cell r="BI342">
            <v>0</v>
          </cell>
          <cell r="BJ342">
            <v>0</v>
          </cell>
          <cell r="BK342">
            <v>0</v>
          </cell>
          <cell r="BL342">
            <v>0</v>
          </cell>
          <cell r="BM342">
            <v>0</v>
          </cell>
          <cell r="BN342">
            <v>0</v>
          </cell>
          <cell r="BO342">
            <v>0</v>
          </cell>
          <cell r="BP342">
            <v>0</v>
          </cell>
          <cell r="BQ342">
            <v>0</v>
          </cell>
          <cell r="BR342">
            <v>0</v>
          </cell>
          <cell r="BS342">
            <v>0</v>
          </cell>
          <cell r="BT342">
            <v>0</v>
          </cell>
          <cell r="BU342">
            <v>0</v>
          </cell>
          <cell r="BV342">
            <v>0</v>
          </cell>
        </row>
        <row r="343">
          <cell r="P343">
            <v>7.25</v>
          </cell>
          <cell r="Q343">
            <v>0</v>
          </cell>
          <cell r="R343" t="str">
            <v/>
          </cell>
          <cell r="W343" t="str">
            <v>Radio?</v>
          </cell>
          <cell r="X343" t="str">
            <v/>
          </cell>
          <cell r="Y343" t="str">
            <v>No</v>
          </cell>
          <cell r="Z343" t="str">
            <v>Yes</v>
          </cell>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0</v>
          </cell>
          <cell r="BA343">
            <v>0</v>
          </cell>
          <cell r="BB343">
            <v>0</v>
          </cell>
          <cell r="BC343">
            <v>0</v>
          </cell>
          <cell r="BD343">
            <v>0</v>
          </cell>
          <cell r="BE343">
            <v>0</v>
          </cell>
          <cell r="BF343">
            <v>0</v>
          </cell>
          <cell r="BG343">
            <v>0</v>
          </cell>
          <cell r="BH343">
            <v>0</v>
          </cell>
          <cell r="BI343">
            <v>0</v>
          </cell>
          <cell r="BJ343">
            <v>0</v>
          </cell>
          <cell r="BK343">
            <v>0</v>
          </cell>
          <cell r="BL343">
            <v>0</v>
          </cell>
          <cell r="BM343">
            <v>0</v>
          </cell>
          <cell r="BN343">
            <v>0</v>
          </cell>
          <cell r="BO343">
            <v>0</v>
          </cell>
          <cell r="BP343">
            <v>0</v>
          </cell>
          <cell r="BQ343">
            <v>0</v>
          </cell>
          <cell r="BR343">
            <v>0</v>
          </cell>
          <cell r="BS343">
            <v>0</v>
          </cell>
          <cell r="BT343">
            <v>0</v>
          </cell>
          <cell r="BU343">
            <v>0</v>
          </cell>
          <cell r="BV343">
            <v>0</v>
          </cell>
        </row>
        <row r="344">
          <cell r="P344">
            <v>7.26</v>
          </cell>
          <cell r="Q344">
            <v>0</v>
          </cell>
          <cell r="R344" t="str">
            <v/>
          </cell>
          <cell r="W344" t="str">
            <v>Mobile Phone?</v>
          </cell>
          <cell r="X344" t="str">
            <v/>
          </cell>
          <cell r="Y344" t="str">
            <v>No</v>
          </cell>
          <cell r="Z344" t="str">
            <v>Yes</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v>
          </cell>
          <cell r="BO344">
            <v>0</v>
          </cell>
          <cell r="BP344">
            <v>0</v>
          </cell>
          <cell r="BQ344">
            <v>0</v>
          </cell>
          <cell r="BR344">
            <v>0</v>
          </cell>
          <cell r="BS344">
            <v>0</v>
          </cell>
          <cell r="BT344">
            <v>0</v>
          </cell>
          <cell r="BU344">
            <v>0</v>
          </cell>
          <cell r="BV344">
            <v>0</v>
          </cell>
        </row>
        <row r="345">
          <cell r="P345">
            <v>7.27</v>
          </cell>
          <cell r="Q345">
            <v>0</v>
          </cell>
          <cell r="R345" t="str">
            <v/>
          </cell>
          <cell r="W345" t="str">
            <v>Television?</v>
          </cell>
          <cell r="X345" t="str">
            <v/>
          </cell>
          <cell r="Y345" t="str">
            <v>No</v>
          </cell>
          <cell r="Z345" t="str">
            <v>Yes</v>
          </cell>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0</v>
          </cell>
          <cell r="BA345">
            <v>0</v>
          </cell>
          <cell r="BB345">
            <v>0</v>
          </cell>
          <cell r="BC345">
            <v>0</v>
          </cell>
          <cell r="BD345">
            <v>0</v>
          </cell>
          <cell r="BE345">
            <v>0</v>
          </cell>
          <cell r="BF345">
            <v>0</v>
          </cell>
          <cell r="BG345">
            <v>0</v>
          </cell>
          <cell r="BH345">
            <v>0</v>
          </cell>
          <cell r="BI345">
            <v>0</v>
          </cell>
          <cell r="BJ345">
            <v>0</v>
          </cell>
          <cell r="BK345">
            <v>0</v>
          </cell>
          <cell r="BL345">
            <v>0</v>
          </cell>
          <cell r="BM345">
            <v>0</v>
          </cell>
          <cell r="BN345">
            <v>0</v>
          </cell>
          <cell r="BO345">
            <v>0</v>
          </cell>
          <cell r="BP345">
            <v>0</v>
          </cell>
          <cell r="BQ345">
            <v>0</v>
          </cell>
          <cell r="BR345">
            <v>0</v>
          </cell>
          <cell r="BS345">
            <v>0</v>
          </cell>
          <cell r="BT345">
            <v>0</v>
          </cell>
          <cell r="BU345">
            <v>0</v>
          </cell>
          <cell r="BV345">
            <v>0</v>
          </cell>
        </row>
        <row r="346">
          <cell r="P346">
            <v>7.28</v>
          </cell>
          <cell r="Q346">
            <v>0</v>
          </cell>
          <cell r="R346" t="str">
            <v/>
          </cell>
          <cell r="W346" t="str">
            <v>Carpet-Weaving Hoop?</v>
          </cell>
          <cell r="X346" t="str">
            <v/>
          </cell>
          <cell r="Y346" t="str">
            <v>No</v>
          </cell>
          <cell r="Z346" t="str">
            <v>Yes</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cell r="AU346">
            <v>0</v>
          </cell>
          <cell r="AV346">
            <v>0</v>
          </cell>
          <cell r="AW346">
            <v>0</v>
          </cell>
          <cell r="AX346">
            <v>0</v>
          </cell>
          <cell r="AY346">
            <v>0</v>
          </cell>
          <cell r="AZ346">
            <v>0</v>
          </cell>
          <cell r="BA346">
            <v>0</v>
          </cell>
          <cell r="BB346">
            <v>0</v>
          </cell>
          <cell r="BC346">
            <v>0</v>
          </cell>
          <cell r="BD346">
            <v>0</v>
          </cell>
          <cell r="BE346">
            <v>0</v>
          </cell>
          <cell r="BF346">
            <v>0</v>
          </cell>
          <cell r="BG346">
            <v>0</v>
          </cell>
          <cell r="BH346">
            <v>0</v>
          </cell>
          <cell r="BI346">
            <v>0</v>
          </cell>
          <cell r="BJ346">
            <v>0</v>
          </cell>
          <cell r="BK346">
            <v>0</v>
          </cell>
          <cell r="BL346">
            <v>0</v>
          </cell>
          <cell r="BM346">
            <v>0</v>
          </cell>
          <cell r="BN346">
            <v>0</v>
          </cell>
          <cell r="BO346">
            <v>0</v>
          </cell>
          <cell r="BP346">
            <v>0</v>
          </cell>
          <cell r="BQ346">
            <v>0</v>
          </cell>
          <cell r="BR346">
            <v>0</v>
          </cell>
          <cell r="BS346">
            <v>0</v>
          </cell>
          <cell r="BT346">
            <v>0</v>
          </cell>
          <cell r="BU346">
            <v>0</v>
          </cell>
          <cell r="BV346">
            <v>0</v>
          </cell>
        </row>
        <row r="347">
          <cell r="P347">
            <v>7.29</v>
          </cell>
          <cell r="Q347">
            <v>0</v>
          </cell>
          <cell r="R347" t="str">
            <v/>
          </cell>
          <cell r="W347" t="str">
            <v>Wheelbarrow?</v>
          </cell>
          <cell r="X347" t="str">
            <v/>
          </cell>
          <cell r="Y347" t="str">
            <v>No</v>
          </cell>
          <cell r="Z347" t="str">
            <v>Yes</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AZ347">
            <v>0</v>
          </cell>
          <cell r="BA347">
            <v>0</v>
          </cell>
          <cell r="BB347">
            <v>0</v>
          </cell>
          <cell r="BC347">
            <v>0</v>
          </cell>
          <cell r="BD347">
            <v>0</v>
          </cell>
          <cell r="BE347">
            <v>0</v>
          </cell>
          <cell r="BF347">
            <v>0</v>
          </cell>
          <cell r="BG347">
            <v>0</v>
          </cell>
          <cell r="BH347">
            <v>0</v>
          </cell>
          <cell r="BI347">
            <v>0</v>
          </cell>
          <cell r="BJ347">
            <v>0</v>
          </cell>
          <cell r="BK347">
            <v>0</v>
          </cell>
          <cell r="BL347">
            <v>0</v>
          </cell>
          <cell r="BM347">
            <v>0</v>
          </cell>
          <cell r="BN347">
            <v>0</v>
          </cell>
          <cell r="BO347">
            <v>0</v>
          </cell>
          <cell r="BP347">
            <v>0</v>
          </cell>
          <cell r="BQ347">
            <v>0</v>
          </cell>
          <cell r="BR347">
            <v>0</v>
          </cell>
          <cell r="BS347">
            <v>0</v>
          </cell>
          <cell r="BT347">
            <v>0</v>
          </cell>
          <cell r="BU347">
            <v>0</v>
          </cell>
          <cell r="BV347">
            <v>0</v>
          </cell>
        </row>
        <row r="348">
          <cell r="P348">
            <v>7.3</v>
          </cell>
          <cell r="Q348">
            <v>0</v>
          </cell>
          <cell r="R348" t="str">
            <v/>
          </cell>
          <cell r="W348" t="str">
            <v>Bicycle?</v>
          </cell>
          <cell r="X348" t="str">
            <v/>
          </cell>
          <cell r="Y348" t="str">
            <v>No</v>
          </cell>
          <cell r="Z348" t="str">
            <v>Yes</v>
          </cell>
          <cell r="AA348">
            <v>0</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P348">
            <v>0</v>
          </cell>
          <cell r="AQ348">
            <v>0</v>
          </cell>
          <cell r="AR348">
            <v>0</v>
          </cell>
          <cell r="AS348">
            <v>0</v>
          </cell>
          <cell r="AT348">
            <v>0</v>
          </cell>
          <cell r="AU348">
            <v>0</v>
          </cell>
          <cell r="AV348">
            <v>0</v>
          </cell>
          <cell r="AW348">
            <v>0</v>
          </cell>
          <cell r="AX348">
            <v>0</v>
          </cell>
          <cell r="AY348">
            <v>0</v>
          </cell>
          <cell r="AZ348">
            <v>0</v>
          </cell>
          <cell r="BA348">
            <v>0</v>
          </cell>
          <cell r="BB348">
            <v>0</v>
          </cell>
          <cell r="BC348">
            <v>0</v>
          </cell>
          <cell r="BD348">
            <v>0</v>
          </cell>
          <cell r="BE348">
            <v>0</v>
          </cell>
          <cell r="BF348">
            <v>0</v>
          </cell>
          <cell r="BG348">
            <v>0</v>
          </cell>
          <cell r="BH348">
            <v>0</v>
          </cell>
          <cell r="BI348">
            <v>0</v>
          </cell>
          <cell r="BJ348">
            <v>0</v>
          </cell>
          <cell r="BK348">
            <v>0</v>
          </cell>
          <cell r="BL348">
            <v>0</v>
          </cell>
          <cell r="BM348">
            <v>0</v>
          </cell>
          <cell r="BN348">
            <v>0</v>
          </cell>
          <cell r="BO348">
            <v>0</v>
          </cell>
          <cell r="BP348">
            <v>0</v>
          </cell>
          <cell r="BQ348">
            <v>0</v>
          </cell>
          <cell r="BR348">
            <v>0</v>
          </cell>
          <cell r="BS348">
            <v>0</v>
          </cell>
          <cell r="BT348">
            <v>0</v>
          </cell>
          <cell r="BU348">
            <v>0</v>
          </cell>
          <cell r="BV348">
            <v>0</v>
          </cell>
        </row>
        <row r="349">
          <cell r="P349">
            <v>7.31</v>
          </cell>
          <cell r="Q349">
            <v>0</v>
          </cell>
          <cell r="R349" t="str">
            <v/>
          </cell>
          <cell r="W349" t="str">
            <v>Motorcycle or Three-Wheeler?</v>
          </cell>
          <cell r="X349" t="str">
            <v/>
          </cell>
          <cell r="Y349" t="str">
            <v>No</v>
          </cell>
          <cell r="Z349" t="str">
            <v>Yes</v>
          </cell>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cell r="BB349">
            <v>0</v>
          </cell>
          <cell r="BC349">
            <v>0</v>
          </cell>
          <cell r="BD349">
            <v>0</v>
          </cell>
          <cell r="BE349">
            <v>0</v>
          </cell>
          <cell r="BF349">
            <v>0</v>
          </cell>
          <cell r="BG349">
            <v>0</v>
          </cell>
          <cell r="BH349">
            <v>0</v>
          </cell>
          <cell r="BI349">
            <v>0</v>
          </cell>
          <cell r="BJ349">
            <v>0</v>
          </cell>
          <cell r="BK349">
            <v>0</v>
          </cell>
          <cell r="BL349">
            <v>0</v>
          </cell>
          <cell r="BM349">
            <v>0</v>
          </cell>
          <cell r="BN349">
            <v>0</v>
          </cell>
          <cell r="BO349">
            <v>0</v>
          </cell>
          <cell r="BP349">
            <v>0</v>
          </cell>
          <cell r="BQ349">
            <v>0</v>
          </cell>
          <cell r="BR349">
            <v>0</v>
          </cell>
          <cell r="BS349">
            <v>0</v>
          </cell>
          <cell r="BT349">
            <v>0</v>
          </cell>
          <cell r="BU349">
            <v>0</v>
          </cell>
          <cell r="BV349">
            <v>0</v>
          </cell>
        </row>
        <row r="350">
          <cell r="P350">
            <v>7.32</v>
          </cell>
          <cell r="Q350">
            <v>0</v>
          </cell>
          <cell r="R350" t="str">
            <v/>
          </cell>
          <cell r="W350" t="str">
            <v>Plow?</v>
          </cell>
          <cell r="X350" t="str">
            <v/>
          </cell>
          <cell r="Y350" t="str">
            <v>No</v>
          </cell>
          <cell r="Z350" t="str">
            <v>Yes</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cell r="BB350">
            <v>0</v>
          </cell>
          <cell r="BC350">
            <v>0</v>
          </cell>
          <cell r="BD350">
            <v>0</v>
          </cell>
          <cell r="BE350">
            <v>0</v>
          </cell>
          <cell r="BF350">
            <v>0</v>
          </cell>
          <cell r="BG350">
            <v>0</v>
          </cell>
          <cell r="BH350">
            <v>0</v>
          </cell>
          <cell r="BI350">
            <v>0</v>
          </cell>
          <cell r="BJ350">
            <v>0</v>
          </cell>
          <cell r="BK350">
            <v>0</v>
          </cell>
          <cell r="BL350">
            <v>0</v>
          </cell>
          <cell r="BM350">
            <v>0</v>
          </cell>
          <cell r="BN350">
            <v>0</v>
          </cell>
          <cell r="BO350">
            <v>0</v>
          </cell>
          <cell r="BP350">
            <v>0</v>
          </cell>
          <cell r="BQ350">
            <v>0</v>
          </cell>
          <cell r="BR350">
            <v>0</v>
          </cell>
          <cell r="BS350">
            <v>0</v>
          </cell>
          <cell r="BT350">
            <v>0</v>
          </cell>
          <cell r="BU350">
            <v>0</v>
          </cell>
          <cell r="BV350">
            <v>0</v>
          </cell>
        </row>
        <row r="351">
          <cell r="P351">
            <v>7.33</v>
          </cell>
          <cell r="Q351">
            <v>0</v>
          </cell>
          <cell r="R351" t="str">
            <v/>
          </cell>
          <cell r="W351" t="str">
            <v>Car?</v>
          </cell>
          <cell r="X351" t="str">
            <v/>
          </cell>
          <cell r="Y351" t="str">
            <v>No</v>
          </cell>
          <cell r="Z351" t="str">
            <v>Yes</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cell r="BB351">
            <v>0</v>
          </cell>
          <cell r="BC351">
            <v>0</v>
          </cell>
          <cell r="BD351">
            <v>0</v>
          </cell>
          <cell r="BE351">
            <v>0</v>
          </cell>
          <cell r="BF351">
            <v>0</v>
          </cell>
          <cell r="BG351">
            <v>0</v>
          </cell>
          <cell r="BH351">
            <v>0</v>
          </cell>
          <cell r="BI351">
            <v>0</v>
          </cell>
          <cell r="BJ351">
            <v>0</v>
          </cell>
          <cell r="BK351">
            <v>0</v>
          </cell>
          <cell r="BL351">
            <v>0</v>
          </cell>
          <cell r="BM351">
            <v>0</v>
          </cell>
          <cell r="BN351">
            <v>0</v>
          </cell>
          <cell r="BO351">
            <v>0</v>
          </cell>
          <cell r="BP351">
            <v>0</v>
          </cell>
          <cell r="BQ351">
            <v>0</v>
          </cell>
          <cell r="BR351">
            <v>0</v>
          </cell>
          <cell r="BS351">
            <v>0</v>
          </cell>
          <cell r="BT351">
            <v>0</v>
          </cell>
          <cell r="BU351">
            <v>0</v>
          </cell>
          <cell r="BV351">
            <v>0</v>
          </cell>
        </row>
        <row r="352">
          <cell r="P352">
            <v>7.99</v>
          </cell>
          <cell r="Q352">
            <v>0</v>
          </cell>
          <cell r="R352" t="str">
            <v/>
          </cell>
          <cell r="W352" t="str">
            <v>Do you or your household have these items:</v>
          </cell>
          <cell r="X352" t="str">
            <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cell r="BB352">
            <v>0</v>
          </cell>
          <cell r="BC352">
            <v>0</v>
          </cell>
          <cell r="BD352">
            <v>0</v>
          </cell>
          <cell r="BE352">
            <v>0</v>
          </cell>
          <cell r="BF352">
            <v>0</v>
          </cell>
          <cell r="BG352">
            <v>0</v>
          </cell>
          <cell r="BH352">
            <v>0</v>
          </cell>
          <cell r="BI352">
            <v>0</v>
          </cell>
          <cell r="BJ352">
            <v>0</v>
          </cell>
          <cell r="BK352">
            <v>0</v>
          </cell>
          <cell r="BL352">
            <v>0</v>
          </cell>
          <cell r="BM352">
            <v>0</v>
          </cell>
          <cell r="BN352">
            <v>0</v>
          </cell>
          <cell r="BO352">
            <v>0</v>
          </cell>
          <cell r="BP352">
            <v>0</v>
          </cell>
          <cell r="BQ352">
            <v>0</v>
          </cell>
          <cell r="BR352">
            <v>0</v>
          </cell>
          <cell r="BS352">
            <v>0</v>
          </cell>
          <cell r="BT352">
            <v>0</v>
          </cell>
          <cell r="BU352">
            <v>0</v>
          </cell>
          <cell r="BV352">
            <v>0</v>
          </cell>
        </row>
        <row r="353">
          <cell r="P353">
            <v>8.0500000000000007</v>
          </cell>
          <cell r="Q353">
            <v>0</v>
          </cell>
          <cell r="R353" t="str">
            <v/>
          </cell>
          <cell r="W353" t="str">
            <v>How many full meals did you eat yesterday?</v>
          </cell>
          <cell r="X353" t="str">
            <v/>
          </cell>
          <cell r="Y353" t="str">
            <v>Meals</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cell r="BB353">
            <v>0</v>
          </cell>
          <cell r="BC353">
            <v>0</v>
          </cell>
          <cell r="BD353">
            <v>0</v>
          </cell>
          <cell r="BE353">
            <v>0</v>
          </cell>
          <cell r="BF353">
            <v>0</v>
          </cell>
          <cell r="BG353">
            <v>0</v>
          </cell>
          <cell r="BH353">
            <v>0</v>
          </cell>
          <cell r="BI353">
            <v>0</v>
          </cell>
          <cell r="BJ353">
            <v>0</v>
          </cell>
          <cell r="BK353">
            <v>0</v>
          </cell>
          <cell r="BL353">
            <v>0</v>
          </cell>
          <cell r="BM353">
            <v>0</v>
          </cell>
          <cell r="BN353">
            <v>0</v>
          </cell>
          <cell r="BO353">
            <v>0</v>
          </cell>
          <cell r="BP353">
            <v>0</v>
          </cell>
          <cell r="BQ353">
            <v>0</v>
          </cell>
          <cell r="BR353">
            <v>0</v>
          </cell>
          <cell r="BS353">
            <v>0</v>
          </cell>
          <cell r="BT353">
            <v>0</v>
          </cell>
          <cell r="BU353">
            <v>0</v>
          </cell>
          <cell r="BV353">
            <v>0</v>
          </cell>
        </row>
        <row r="354">
          <cell r="P354">
            <v>8.06</v>
          </cell>
          <cell r="Q354">
            <v>0</v>
          </cell>
          <cell r="R354" t="str">
            <v/>
          </cell>
          <cell r="W354" t="str">
            <v>What did you eat last night for dinner?</v>
          </cell>
          <cell r="X354" t="str">
            <v/>
          </cell>
          <cell r="Y354" t="str">
            <v>Chicken</v>
          </cell>
          <cell r="Z354" t="str">
            <v>Sheep</v>
          </cell>
          <cell r="AA354" t="str">
            <v>Goat</v>
          </cell>
          <cell r="AB354" t="str">
            <v>Beef</v>
          </cell>
          <cell r="AC354" t="str">
            <v>Okra</v>
          </cell>
          <cell r="AD354" t="str">
            <v>Potatoes</v>
          </cell>
          <cell r="AE354" t="str">
            <v>Beans</v>
          </cell>
          <cell r="AF354" t="str">
            <v>Rice</v>
          </cell>
          <cell r="AG354" t="str">
            <v>Bread</v>
          </cell>
          <cell r="AH354" t="str">
            <v>Milk</v>
          </cell>
          <cell r="AI354" t="str">
            <v>Tea</v>
          </cell>
          <cell r="AJ354" t="str">
            <v>Water</v>
          </cell>
          <cell r="AK354" t="str">
            <v>Other:</v>
          </cell>
          <cell r="AL354" t="str">
            <v>Other:</v>
          </cell>
          <cell r="AM354" t="str">
            <v>Other:</v>
          </cell>
          <cell r="AN354">
            <v>0</v>
          </cell>
          <cell r="AO354">
            <v>0</v>
          </cell>
          <cell r="AP354">
            <v>0</v>
          </cell>
          <cell r="AQ354">
            <v>0</v>
          </cell>
          <cell r="AR354">
            <v>0</v>
          </cell>
          <cell r="AS354">
            <v>0</v>
          </cell>
          <cell r="AT354">
            <v>0</v>
          </cell>
          <cell r="AU354">
            <v>0</v>
          </cell>
          <cell r="AV354">
            <v>0</v>
          </cell>
          <cell r="AW354">
            <v>0</v>
          </cell>
          <cell r="AX354">
            <v>0</v>
          </cell>
          <cell r="AY354">
            <v>0</v>
          </cell>
          <cell r="AZ354">
            <v>0</v>
          </cell>
          <cell r="BA354">
            <v>0</v>
          </cell>
          <cell r="BB354">
            <v>0</v>
          </cell>
          <cell r="BC354">
            <v>0</v>
          </cell>
          <cell r="BD354">
            <v>0</v>
          </cell>
          <cell r="BE354">
            <v>0</v>
          </cell>
          <cell r="BF354">
            <v>0</v>
          </cell>
          <cell r="BG354">
            <v>0</v>
          </cell>
          <cell r="BH354">
            <v>0</v>
          </cell>
          <cell r="BI354">
            <v>0</v>
          </cell>
          <cell r="BJ354">
            <v>0</v>
          </cell>
          <cell r="BK354">
            <v>0</v>
          </cell>
          <cell r="BL354">
            <v>0</v>
          </cell>
          <cell r="BM354">
            <v>0</v>
          </cell>
          <cell r="BN354">
            <v>0</v>
          </cell>
          <cell r="BO354">
            <v>0</v>
          </cell>
          <cell r="BP354">
            <v>0</v>
          </cell>
          <cell r="BQ354">
            <v>0</v>
          </cell>
          <cell r="BR354">
            <v>0</v>
          </cell>
          <cell r="BS354">
            <v>0</v>
          </cell>
          <cell r="BT354">
            <v>0</v>
          </cell>
          <cell r="BU354">
            <v>0</v>
          </cell>
          <cell r="BV354">
            <v>0</v>
          </cell>
        </row>
        <row r="355">
          <cell r="P355">
            <v>10.029999999999999</v>
          </cell>
          <cell r="Q355">
            <v>0</v>
          </cell>
          <cell r="R355" t="str">
            <v/>
          </cell>
          <cell r="W355" t="str">
            <v>In the past 24 hours, for how long did you listen to the radio?</v>
          </cell>
          <cell r="X355" t="str">
            <v/>
          </cell>
          <cell r="Y355" t="str">
            <v>Hours</v>
          </cell>
          <cell r="Z355" t="str">
            <v>Minutes</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0</v>
          </cell>
          <cell r="BB355">
            <v>0</v>
          </cell>
          <cell r="BC355">
            <v>0</v>
          </cell>
          <cell r="BD355">
            <v>0</v>
          </cell>
          <cell r="BE355">
            <v>0</v>
          </cell>
          <cell r="BF355">
            <v>0</v>
          </cell>
          <cell r="BG355">
            <v>0</v>
          </cell>
          <cell r="BH355">
            <v>0</v>
          </cell>
          <cell r="BI355">
            <v>0</v>
          </cell>
          <cell r="BJ355">
            <v>0</v>
          </cell>
          <cell r="BK355">
            <v>0</v>
          </cell>
          <cell r="BL355">
            <v>0</v>
          </cell>
          <cell r="BM355">
            <v>0</v>
          </cell>
          <cell r="BN355">
            <v>0</v>
          </cell>
          <cell r="BO355">
            <v>0</v>
          </cell>
          <cell r="BP355">
            <v>0</v>
          </cell>
          <cell r="BQ355">
            <v>0</v>
          </cell>
          <cell r="BR355">
            <v>0</v>
          </cell>
          <cell r="BS355">
            <v>0</v>
          </cell>
          <cell r="BT355">
            <v>0</v>
          </cell>
          <cell r="BU355">
            <v>0</v>
          </cell>
          <cell r="BV355">
            <v>0</v>
          </cell>
        </row>
        <row r="356">
          <cell r="P356">
            <v>10.039999999999999</v>
          </cell>
          <cell r="Q356">
            <v>0</v>
          </cell>
          <cell r="R356" t="str">
            <v/>
          </cell>
          <cell r="W356" t="str">
            <v>Which radio stations did you listen to?</v>
          </cell>
          <cell r="X356" t="str">
            <v>[MARK ALL MENTIONED]</v>
          </cell>
          <cell r="Y356" t="str">
            <v>Radio Ariana</v>
          </cell>
          <cell r="Z356" t="str">
            <v>BBC</v>
          </cell>
          <cell r="AA356" t="str">
            <v>Azadi (ISAF)</v>
          </cell>
          <cell r="AB356" t="str">
            <v>Voice of America</v>
          </cell>
          <cell r="AC356" t="str">
            <v>Arman (Private)</v>
          </cell>
          <cell r="AD356" t="str">
            <v>Watandar (Private)</v>
          </cell>
          <cell r="AE356" t="str">
            <v>Keled (Private)</v>
          </cell>
          <cell r="AF356" t="str">
            <v>Afghanistan National Radio</v>
          </cell>
          <cell r="AG356" t="str">
            <v>Mashhad (Private - Iran)</v>
          </cell>
          <cell r="AH356" t="str">
            <v>Maiwand (Private)</v>
          </cell>
          <cell r="AI356" t="str">
            <v>Tapish (Private)</v>
          </cell>
          <cell r="AJ356" t="str">
            <v>Nawa (Private)</v>
          </cell>
          <cell r="AK356" t="str">
            <v>Radio Shaher FM (Private)</v>
          </cell>
          <cell r="AL356" t="str">
            <v>Other:</v>
          </cell>
          <cell r="AM356" t="str">
            <v>Other:</v>
          </cell>
          <cell r="AN356" t="str">
            <v>Other:</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cell r="BB356">
            <v>0</v>
          </cell>
          <cell r="BC356">
            <v>0</v>
          </cell>
          <cell r="BD356">
            <v>0</v>
          </cell>
          <cell r="BE356">
            <v>0</v>
          </cell>
          <cell r="BF356">
            <v>0</v>
          </cell>
          <cell r="BG356">
            <v>0</v>
          </cell>
          <cell r="BH356">
            <v>0</v>
          </cell>
          <cell r="BI356">
            <v>0</v>
          </cell>
          <cell r="BJ356">
            <v>0</v>
          </cell>
          <cell r="BK356">
            <v>0</v>
          </cell>
          <cell r="BL356">
            <v>0</v>
          </cell>
          <cell r="BM356">
            <v>0</v>
          </cell>
          <cell r="BN356">
            <v>0</v>
          </cell>
          <cell r="BO356">
            <v>0</v>
          </cell>
          <cell r="BP356">
            <v>0</v>
          </cell>
          <cell r="BQ356">
            <v>0</v>
          </cell>
          <cell r="BR356">
            <v>0</v>
          </cell>
          <cell r="BS356">
            <v>0</v>
          </cell>
          <cell r="BT356">
            <v>0</v>
          </cell>
          <cell r="BU356">
            <v>0</v>
          </cell>
          <cell r="BV356">
            <v>0</v>
          </cell>
        </row>
        <row r="357">
          <cell r="P357">
            <v>10.049999999999999</v>
          </cell>
          <cell r="Q357">
            <v>0</v>
          </cell>
          <cell r="R357" t="str">
            <v/>
          </cell>
          <cell r="W357" t="str">
            <v>Which radio or television station do you spend the most time listening to?</v>
          </cell>
          <cell r="X357" t="str">
            <v/>
          </cell>
          <cell r="Y357" t="str">
            <v>Radio Ariana</v>
          </cell>
          <cell r="Z357" t="str">
            <v>Tolo TV</v>
          </cell>
          <cell r="AA357" t="str">
            <v>Lemar TV</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cell r="BB357">
            <v>0</v>
          </cell>
          <cell r="BC357">
            <v>0</v>
          </cell>
          <cell r="BD357">
            <v>0</v>
          </cell>
          <cell r="BE357">
            <v>0</v>
          </cell>
          <cell r="BF357">
            <v>0</v>
          </cell>
          <cell r="BG357">
            <v>0</v>
          </cell>
          <cell r="BH357">
            <v>0</v>
          </cell>
          <cell r="BI357">
            <v>0</v>
          </cell>
          <cell r="BJ357">
            <v>0</v>
          </cell>
          <cell r="BK357">
            <v>0</v>
          </cell>
          <cell r="BL357">
            <v>0</v>
          </cell>
          <cell r="BM357">
            <v>0</v>
          </cell>
          <cell r="BN357">
            <v>0</v>
          </cell>
          <cell r="BO357">
            <v>0</v>
          </cell>
          <cell r="BP357">
            <v>0</v>
          </cell>
          <cell r="BQ357">
            <v>0</v>
          </cell>
          <cell r="BR357">
            <v>0</v>
          </cell>
          <cell r="BS357">
            <v>0</v>
          </cell>
          <cell r="BT357">
            <v>0</v>
          </cell>
          <cell r="BU357">
            <v>0</v>
          </cell>
          <cell r="BV357">
            <v>0</v>
          </cell>
        </row>
        <row r="358">
          <cell r="P358">
            <v>11</v>
          </cell>
          <cell r="Q358">
            <v>0</v>
          </cell>
          <cell r="R358" t="str">
            <v/>
          </cell>
          <cell r="W358" t="str">
            <v>Suppose that the central government would like to undertake the following activities to strengthen national authority. Based on your opinion about the appropriate role of the central government in rural Afghanistan, I would like you to tell me whether you strongly agree, somewhat agree, are indifferent, disagree agree, or strongly disagree that the central government should be involved in this activity:</v>
          </cell>
          <cell r="X358" t="str">
            <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U358">
            <v>0</v>
          </cell>
          <cell r="AV358">
            <v>0</v>
          </cell>
          <cell r="AW358">
            <v>0</v>
          </cell>
          <cell r="AX358">
            <v>0</v>
          </cell>
          <cell r="AY358">
            <v>0</v>
          </cell>
          <cell r="AZ358">
            <v>0</v>
          </cell>
          <cell r="BA358">
            <v>0</v>
          </cell>
          <cell r="BB358">
            <v>0</v>
          </cell>
          <cell r="BC358">
            <v>0</v>
          </cell>
          <cell r="BD358">
            <v>0</v>
          </cell>
          <cell r="BE358">
            <v>0</v>
          </cell>
          <cell r="BF358">
            <v>0</v>
          </cell>
          <cell r="BG358">
            <v>0</v>
          </cell>
          <cell r="BH358">
            <v>0</v>
          </cell>
          <cell r="BI358">
            <v>0</v>
          </cell>
          <cell r="BJ358">
            <v>0</v>
          </cell>
          <cell r="BK358">
            <v>0</v>
          </cell>
          <cell r="BL358">
            <v>0</v>
          </cell>
          <cell r="BM358">
            <v>0</v>
          </cell>
          <cell r="BN358">
            <v>0</v>
          </cell>
          <cell r="BO358">
            <v>0</v>
          </cell>
          <cell r="BP358">
            <v>0</v>
          </cell>
          <cell r="BQ358">
            <v>0</v>
          </cell>
          <cell r="BR358">
            <v>0</v>
          </cell>
          <cell r="BS358">
            <v>0</v>
          </cell>
          <cell r="BT358">
            <v>0</v>
          </cell>
          <cell r="BU358">
            <v>0</v>
          </cell>
          <cell r="BV358">
            <v>0</v>
          </cell>
        </row>
        <row r="359">
          <cell r="P359">
            <v>11.01</v>
          </cell>
          <cell r="Q359">
            <v>0</v>
          </cell>
          <cell r="R359" t="str">
            <v/>
          </cell>
          <cell r="W359" t="str">
            <v>Building an army to protect the people of Afghanistan from external threats</v>
          </cell>
          <cell r="X359" t="str">
            <v/>
          </cell>
          <cell r="Y359" t="str">
            <v>Strongly Agree</v>
          </cell>
          <cell r="Z359" t="str">
            <v>Agree Somewhat</v>
          </cell>
          <cell r="AA359" t="str">
            <v>Neither Agree nor Disagree</v>
          </cell>
          <cell r="AB359" t="str">
            <v>Disagree Somewhat</v>
          </cell>
          <cell r="AC359" t="str">
            <v>Strongly Disagree</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cell r="BB359">
            <v>0</v>
          </cell>
          <cell r="BC359">
            <v>0</v>
          </cell>
          <cell r="BD359">
            <v>0</v>
          </cell>
          <cell r="BE359">
            <v>0</v>
          </cell>
          <cell r="BF359">
            <v>0</v>
          </cell>
          <cell r="BG359">
            <v>0</v>
          </cell>
          <cell r="BH359">
            <v>0</v>
          </cell>
          <cell r="BI359">
            <v>0</v>
          </cell>
          <cell r="BJ359">
            <v>0</v>
          </cell>
          <cell r="BK359">
            <v>0</v>
          </cell>
          <cell r="BL359">
            <v>0</v>
          </cell>
          <cell r="BM359">
            <v>0</v>
          </cell>
          <cell r="BN359">
            <v>0</v>
          </cell>
          <cell r="BO359">
            <v>0</v>
          </cell>
          <cell r="BP359">
            <v>0</v>
          </cell>
          <cell r="BQ359">
            <v>0</v>
          </cell>
          <cell r="BR359">
            <v>0</v>
          </cell>
          <cell r="BS359">
            <v>0</v>
          </cell>
          <cell r="BT359">
            <v>0</v>
          </cell>
          <cell r="BU359">
            <v>0</v>
          </cell>
          <cell r="BV359">
            <v>0</v>
          </cell>
        </row>
        <row r="360">
          <cell r="P360">
            <v>11.02</v>
          </cell>
          <cell r="Q360">
            <v>0</v>
          </cell>
          <cell r="R360" t="str">
            <v/>
          </cell>
          <cell r="W360" t="str">
            <v>Create a single education curriculum to be taught to all children in Afghanistan</v>
          </cell>
          <cell r="X360" t="str">
            <v/>
          </cell>
          <cell r="Y360" t="str">
            <v>Strongly Agree</v>
          </cell>
          <cell r="Z360" t="str">
            <v>Agree Somewhat</v>
          </cell>
          <cell r="AA360" t="str">
            <v>Neither Agree nor Disagree</v>
          </cell>
          <cell r="AB360" t="str">
            <v>Disagree Somewhat</v>
          </cell>
          <cell r="AC360" t="str">
            <v>Strongly Disagree</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0</v>
          </cell>
          <cell r="AU360">
            <v>0</v>
          </cell>
          <cell r="AV360">
            <v>0</v>
          </cell>
          <cell r="AW360">
            <v>0</v>
          </cell>
          <cell r="AX360">
            <v>0</v>
          </cell>
          <cell r="AY360">
            <v>0</v>
          </cell>
          <cell r="AZ360">
            <v>0</v>
          </cell>
          <cell r="BA360">
            <v>0</v>
          </cell>
          <cell r="BB360">
            <v>0</v>
          </cell>
          <cell r="BC360">
            <v>0</v>
          </cell>
          <cell r="BD360">
            <v>0</v>
          </cell>
          <cell r="BE360">
            <v>0</v>
          </cell>
          <cell r="BF360">
            <v>0</v>
          </cell>
          <cell r="BG360">
            <v>0</v>
          </cell>
          <cell r="BH360">
            <v>0</v>
          </cell>
          <cell r="BI360">
            <v>0</v>
          </cell>
          <cell r="BJ360">
            <v>0</v>
          </cell>
          <cell r="BK360">
            <v>0</v>
          </cell>
          <cell r="BL360">
            <v>0</v>
          </cell>
          <cell r="BM360">
            <v>0</v>
          </cell>
          <cell r="BN360">
            <v>0</v>
          </cell>
          <cell r="BO360">
            <v>0</v>
          </cell>
          <cell r="BP360">
            <v>0</v>
          </cell>
          <cell r="BQ360">
            <v>0</v>
          </cell>
          <cell r="BR360">
            <v>0</v>
          </cell>
          <cell r="BS360">
            <v>0</v>
          </cell>
          <cell r="BT360">
            <v>0</v>
          </cell>
          <cell r="BU360">
            <v>0</v>
          </cell>
          <cell r="BV360">
            <v>0</v>
          </cell>
        </row>
        <row r="361">
          <cell r="P361">
            <v>11.03</v>
          </cell>
          <cell r="Q361">
            <v>0</v>
          </cell>
          <cell r="R361" t="str">
            <v/>
          </cell>
          <cell r="W361" t="str">
            <v>Build roads and bridges to improve links between provincial centers and villages</v>
          </cell>
          <cell r="X361" t="str">
            <v/>
          </cell>
          <cell r="Y361" t="str">
            <v>Strongly Agree</v>
          </cell>
          <cell r="Z361" t="str">
            <v>Agree Somewhat</v>
          </cell>
          <cell r="AA361" t="str">
            <v>Neither Agree nor Disagree</v>
          </cell>
          <cell r="AB361" t="str">
            <v>Disagree Somewhat</v>
          </cell>
          <cell r="AC361" t="str">
            <v>Strongly Disagree</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cell r="AS361">
            <v>0</v>
          </cell>
          <cell r="AT361">
            <v>0</v>
          </cell>
          <cell r="AU361">
            <v>0</v>
          </cell>
          <cell r="AV361">
            <v>0</v>
          </cell>
          <cell r="AW361">
            <v>0</v>
          </cell>
          <cell r="AX361">
            <v>0</v>
          </cell>
          <cell r="AY361">
            <v>0</v>
          </cell>
          <cell r="AZ361">
            <v>0</v>
          </cell>
          <cell r="BA361">
            <v>0</v>
          </cell>
          <cell r="BB361">
            <v>0</v>
          </cell>
          <cell r="BC361">
            <v>0</v>
          </cell>
          <cell r="BD361">
            <v>0</v>
          </cell>
          <cell r="BE361">
            <v>0</v>
          </cell>
          <cell r="BF361">
            <v>0</v>
          </cell>
          <cell r="BG361">
            <v>0</v>
          </cell>
          <cell r="BH361">
            <v>0</v>
          </cell>
          <cell r="BI361">
            <v>0</v>
          </cell>
          <cell r="BJ361">
            <v>0</v>
          </cell>
          <cell r="BK361">
            <v>0</v>
          </cell>
          <cell r="BL361">
            <v>0</v>
          </cell>
          <cell r="BM361">
            <v>0</v>
          </cell>
          <cell r="BN361">
            <v>0</v>
          </cell>
          <cell r="BO361">
            <v>0</v>
          </cell>
          <cell r="BP361">
            <v>0</v>
          </cell>
          <cell r="BQ361">
            <v>0</v>
          </cell>
          <cell r="BR361">
            <v>0</v>
          </cell>
          <cell r="BS361">
            <v>0</v>
          </cell>
          <cell r="BT361">
            <v>0</v>
          </cell>
          <cell r="BU361">
            <v>0</v>
          </cell>
          <cell r="BV361">
            <v>0</v>
          </cell>
        </row>
        <row r="362">
          <cell r="P362">
            <v>11.04</v>
          </cell>
          <cell r="Q362">
            <v>0</v>
          </cell>
          <cell r="R362" t="str">
            <v/>
          </cell>
          <cell r="W362" t="str">
            <v>Hold elections for [Malik / Arbab / Qariyadar], district administrator, and provincial governor</v>
          </cell>
          <cell r="X362" t="str">
            <v/>
          </cell>
          <cell r="Y362" t="str">
            <v>Strongly Agree</v>
          </cell>
          <cell r="Z362" t="str">
            <v>Agree Somewhat</v>
          </cell>
          <cell r="AA362" t="str">
            <v>Neither Agree nor Disagree</v>
          </cell>
          <cell r="AB362" t="str">
            <v>Disagree Somewhat</v>
          </cell>
          <cell r="AC362" t="str">
            <v>Strongly Disagree</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cell r="BB362">
            <v>0</v>
          </cell>
          <cell r="BC362">
            <v>0</v>
          </cell>
          <cell r="BD362">
            <v>0</v>
          </cell>
          <cell r="BE362">
            <v>0</v>
          </cell>
          <cell r="BF362">
            <v>0</v>
          </cell>
          <cell r="BG362">
            <v>0</v>
          </cell>
          <cell r="BH362">
            <v>0</v>
          </cell>
          <cell r="BI362">
            <v>0</v>
          </cell>
          <cell r="BJ362">
            <v>0</v>
          </cell>
          <cell r="BK362">
            <v>0</v>
          </cell>
          <cell r="BL362">
            <v>0</v>
          </cell>
          <cell r="BM362">
            <v>0</v>
          </cell>
          <cell r="BN362">
            <v>0</v>
          </cell>
          <cell r="BO362">
            <v>0</v>
          </cell>
          <cell r="BP362">
            <v>0</v>
          </cell>
          <cell r="BQ362">
            <v>0</v>
          </cell>
          <cell r="BR362">
            <v>0</v>
          </cell>
          <cell r="BS362">
            <v>0</v>
          </cell>
          <cell r="BT362">
            <v>0</v>
          </cell>
          <cell r="BU362">
            <v>0</v>
          </cell>
          <cell r="BV362">
            <v>0</v>
          </cell>
        </row>
        <row r="363">
          <cell r="P363">
            <v>11.049999999999999</v>
          </cell>
          <cell r="Q363">
            <v>0</v>
          </cell>
          <cell r="R363" t="str">
            <v/>
          </cell>
          <cell r="W363" t="str">
            <v>If there is a crime (such as theft) inside the village, do you trust the current government system to solve these issues or do you believe the local influential people can better solve this issue?</v>
          </cell>
          <cell r="X363" t="str">
            <v/>
          </cell>
          <cell r="Y363" t="str">
            <v>Government System</v>
          </cell>
          <cell r="Z363" t="str">
            <v>Local System</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cell r="BB363">
            <v>0</v>
          </cell>
          <cell r="BC363">
            <v>0</v>
          </cell>
          <cell r="BD363">
            <v>0</v>
          </cell>
          <cell r="BE363">
            <v>0</v>
          </cell>
          <cell r="BF363">
            <v>0</v>
          </cell>
          <cell r="BG363">
            <v>0</v>
          </cell>
          <cell r="BH363">
            <v>0</v>
          </cell>
          <cell r="BI363">
            <v>0</v>
          </cell>
          <cell r="BJ363">
            <v>0</v>
          </cell>
          <cell r="BK363">
            <v>0</v>
          </cell>
          <cell r="BL363">
            <v>0</v>
          </cell>
          <cell r="BM363">
            <v>0</v>
          </cell>
          <cell r="BN363">
            <v>0</v>
          </cell>
          <cell r="BO363">
            <v>0</v>
          </cell>
          <cell r="BP363">
            <v>0</v>
          </cell>
          <cell r="BQ363">
            <v>0</v>
          </cell>
          <cell r="BR363">
            <v>0</v>
          </cell>
          <cell r="BS363">
            <v>0</v>
          </cell>
          <cell r="BT363">
            <v>0</v>
          </cell>
          <cell r="BU363">
            <v>0</v>
          </cell>
          <cell r="BV363">
            <v>0</v>
          </cell>
        </row>
        <row r="364">
          <cell r="P364">
            <v>11.059999999999999</v>
          </cell>
          <cell r="Q364">
            <v>0</v>
          </cell>
          <cell r="R364" t="str">
            <v/>
          </cell>
          <cell r="W364" t="str">
            <v>Pay salaries of doctors and build clinics and hospitals so that people in rural Afghanistan can receive modern medicine</v>
          </cell>
          <cell r="X364" t="str">
            <v/>
          </cell>
          <cell r="Y364" t="str">
            <v>Strongly Agree</v>
          </cell>
          <cell r="Z364" t="str">
            <v>Agree Somewhat</v>
          </cell>
          <cell r="AA364" t="str">
            <v>Neither Agree nor Disagree</v>
          </cell>
          <cell r="AB364" t="str">
            <v>Disagree Somewhat</v>
          </cell>
          <cell r="AC364" t="str">
            <v>Strongly Disagree</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cell r="BB364">
            <v>0</v>
          </cell>
          <cell r="BC364">
            <v>0</v>
          </cell>
          <cell r="BD364">
            <v>0</v>
          </cell>
          <cell r="BE364">
            <v>0</v>
          </cell>
          <cell r="BF364">
            <v>0</v>
          </cell>
          <cell r="BG364">
            <v>0</v>
          </cell>
          <cell r="BH364">
            <v>0</v>
          </cell>
          <cell r="BI364">
            <v>0</v>
          </cell>
          <cell r="BJ364">
            <v>0</v>
          </cell>
          <cell r="BK364">
            <v>0</v>
          </cell>
          <cell r="BL364">
            <v>0</v>
          </cell>
          <cell r="BM364">
            <v>0</v>
          </cell>
          <cell r="BN364">
            <v>0</v>
          </cell>
          <cell r="BO364">
            <v>0</v>
          </cell>
          <cell r="BP364">
            <v>0</v>
          </cell>
          <cell r="BQ364">
            <v>0</v>
          </cell>
          <cell r="BR364">
            <v>0</v>
          </cell>
          <cell r="BS364">
            <v>0</v>
          </cell>
          <cell r="BT364">
            <v>0</v>
          </cell>
          <cell r="BU364">
            <v>0</v>
          </cell>
          <cell r="BV364">
            <v>0</v>
          </cell>
        </row>
        <row r="365">
          <cell r="P365">
            <v>11.069999999999999</v>
          </cell>
          <cell r="Q365">
            <v>0</v>
          </cell>
          <cell r="R365" t="str">
            <v/>
          </cell>
          <cell r="W365" t="str">
            <v>Create a local court system so that people in this area who have broken the national laws of Afghanistan can be punished and so that disputes can be resolved based on the national law of Afghanistan</v>
          </cell>
          <cell r="X365" t="str">
            <v/>
          </cell>
          <cell r="Y365" t="str">
            <v>Strongly Agree</v>
          </cell>
          <cell r="Z365" t="str">
            <v>Agree Somewhat</v>
          </cell>
          <cell r="AA365" t="str">
            <v>Neither Agree nor Disagree</v>
          </cell>
          <cell r="AB365" t="str">
            <v>Disagree Somewhat</v>
          </cell>
          <cell r="AC365" t="str">
            <v>Strongly Disagree</v>
          </cell>
          <cell r="AD365">
            <v>0</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0</v>
          </cell>
          <cell r="BB365">
            <v>0</v>
          </cell>
          <cell r="BC365">
            <v>0</v>
          </cell>
          <cell r="BD365">
            <v>0</v>
          </cell>
          <cell r="BE365">
            <v>0</v>
          </cell>
          <cell r="BF365">
            <v>0</v>
          </cell>
          <cell r="BG365">
            <v>0</v>
          </cell>
          <cell r="BH365">
            <v>0</v>
          </cell>
          <cell r="BI365">
            <v>0</v>
          </cell>
          <cell r="BJ365">
            <v>0</v>
          </cell>
          <cell r="BK365">
            <v>0</v>
          </cell>
          <cell r="BL365">
            <v>0</v>
          </cell>
          <cell r="BM365">
            <v>0</v>
          </cell>
          <cell r="BN365">
            <v>0</v>
          </cell>
          <cell r="BO365">
            <v>0</v>
          </cell>
          <cell r="BP365">
            <v>0</v>
          </cell>
          <cell r="BQ365">
            <v>0</v>
          </cell>
          <cell r="BR365">
            <v>0</v>
          </cell>
          <cell r="BS365">
            <v>0</v>
          </cell>
          <cell r="BT365">
            <v>0</v>
          </cell>
          <cell r="BU365">
            <v>0</v>
          </cell>
          <cell r="BV365">
            <v>0</v>
          </cell>
        </row>
        <row r="366">
          <cell r="P366">
            <v>11.079999999999998</v>
          </cell>
          <cell r="Q366">
            <v>0</v>
          </cell>
          <cell r="R366" t="str">
            <v/>
          </cell>
          <cell r="W366" t="str">
            <v>Construct an electrical grid to bring power to each village</v>
          </cell>
          <cell r="X366" t="str">
            <v/>
          </cell>
          <cell r="Y366" t="str">
            <v>Strongly Agree</v>
          </cell>
          <cell r="Z366" t="str">
            <v>Agree Somewhat</v>
          </cell>
          <cell r="AA366" t="str">
            <v>Neither Agree nor Disagree</v>
          </cell>
          <cell r="AB366" t="str">
            <v>Disagree Somewhat</v>
          </cell>
          <cell r="AC366" t="str">
            <v>Strongly Disagree</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0</v>
          </cell>
          <cell r="BB366">
            <v>0</v>
          </cell>
          <cell r="BC366">
            <v>0</v>
          </cell>
          <cell r="BD366">
            <v>0</v>
          </cell>
          <cell r="BE366">
            <v>0</v>
          </cell>
          <cell r="BF366">
            <v>0</v>
          </cell>
          <cell r="BG366">
            <v>0</v>
          </cell>
          <cell r="BH366">
            <v>0</v>
          </cell>
          <cell r="BI366">
            <v>0</v>
          </cell>
          <cell r="BJ366">
            <v>0</v>
          </cell>
          <cell r="BK366">
            <v>0</v>
          </cell>
          <cell r="BL366">
            <v>0</v>
          </cell>
          <cell r="BM366">
            <v>0</v>
          </cell>
          <cell r="BN366">
            <v>0</v>
          </cell>
          <cell r="BO366">
            <v>0</v>
          </cell>
          <cell r="BP366">
            <v>0</v>
          </cell>
          <cell r="BQ366">
            <v>0</v>
          </cell>
          <cell r="BR366">
            <v>0</v>
          </cell>
          <cell r="BS366">
            <v>0</v>
          </cell>
          <cell r="BT366">
            <v>0</v>
          </cell>
          <cell r="BU366">
            <v>0</v>
          </cell>
          <cell r="BV366">
            <v>0</v>
          </cell>
        </row>
        <row r="367">
          <cell r="P367">
            <v>11.089999999999998</v>
          </cell>
          <cell r="Q367">
            <v>0</v>
          </cell>
          <cell r="R367" t="str">
            <v/>
          </cell>
          <cell r="W367" t="str">
            <v>Do you agree that all people in Afghanistan should be required to report and register all births, deaths, and marriages with the central government?</v>
          </cell>
          <cell r="X367" t="str">
            <v/>
          </cell>
          <cell r="Y367" t="str">
            <v>Agree</v>
          </cell>
          <cell r="Z367" t="str">
            <v>Disagree</v>
          </cell>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0</v>
          </cell>
          <cell r="AU367">
            <v>0</v>
          </cell>
          <cell r="AV367">
            <v>0</v>
          </cell>
          <cell r="AW367">
            <v>0</v>
          </cell>
          <cell r="AX367">
            <v>0</v>
          </cell>
          <cell r="AY367">
            <v>0</v>
          </cell>
          <cell r="AZ367">
            <v>0</v>
          </cell>
          <cell r="BA367">
            <v>0</v>
          </cell>
          <cell r="BB367">
            <v>0</v>
          </cell>
          <cell r="BC367">
            <v>0</v>
          </cell>
          <cell r="BD367">
            <v>0</v>
          </cell>
          <cell r="BE367">
            <v>0</v>
          </cell>
          <cell r="BF367">
            <v>0</v>
          </cell>
          <cell r="BG367">
            <v>0</v>
          </cell>
          <cell r="BH367">
            <v>0</v>
          </cell>
          <cell r="BI367">
            <v>0</v>
          </cell>
          <cell r="BJ367">
            <v>0</v>
          </cell>
          <cell r="BK367">
            <v>0</v>
          </cell>
          <cell r="BL367">
            <v>0</v>
          </cell>
          <cell r="BM367">
            <v>0</v>
          </cell>
          <cell r="BN367">
            <v>0</v>
          </cell>
          <cell r="BO367">
            <v>0</v>
          </cell>
          <cell r="BP367">
            <v>0</v>
          </cell>
          <cell r="BQ367">
            <v>0</v>
          </cell>
          <cell r="BR367">
            <v>0</v>
          </cell>
          <cell r="BS367">
            <v>0</v>
          </cell>
          <cell r="BT367">
            <v>0</v>
          </cell>
          <cell r="BU367">
            <v>0</v>
          </cell>
          <cell r="BV367">
            <v>0</v>
          </cell>
        </row>
        <row r="368">
          <cell r="P368">
            <v>11.099999999999998</v>
          </cell>
          <cell r="Q368">
            <v>0</v>
          </cell>
          <cell r="R368" t="str">
            <v/>
          </cell>
          <cell r="W368" t="str">
            <v>Build roads and bridges to improve transportation links between provincial centers and major cities, such as Kabul</v>
          </cell>
          <cell r="X368" t="str">
            <v/>
          </cell>
          <cell r="Y368" t="str">
            <v>Strongly Agree</v>
          </cell>
          <cell r="Z368" t="str">
            <v>Agree Somewhat</v>
          </cell>
          <cell r="AA368" t="str">
            <v>Neither Agree nor Disagree</v>
          </cell>
          <cell r="AB368" t="str">
            <v>Disagree Somewhat</v>
          </cell>
          <cell r="AC368" t="str">
            <v>Strongly Disagree</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0</v>
          </cell>
          <cell r="BB368">
            <v>0</v>
          </cell>
          <cell r="BC368">
            <v>0</v>
          </cell>
          <cell r="BD368">
            <v>0</v>
          </cell>
          <cell r="BE368">
            <v>0</v>
          </cell>
          <cell r="BF368">
            <v>0</v>
          </cell>
          <cell r="BG368">
            <v>0</v>
          </cell>
          <cell r="BH368">
            <v>0</v>
          </cell>
          <cell r="BI368">
            <v>0</v>
          </cell>
          <cell r="BJ368">
            <v>0</v>
          </cell>
          <cell r="BK368">
            <v>0</v>
          </cell>
          <cell r="BL368">
            <v>0</v>
          </cell>
          <cell r="BM368">
            <v>0</v>
          </cell>
          <cell r="BN368">
            <v>0</v>
          </cell>
          <cell r="BO368">
            <v>0</v>
          </cell>
          <cell r="BP368">
            <v>0</v>
          </cell>
          <cell r="BQ368">
            <v>0</v>
          </cell>
          <cell r="BR368">
            <v>0</v>
          </cell>
          <cell r="BS368">
            <v>0</v>
          </cell>
          <cell r="BT368">
            <v>0</v>
          </cell>
          <cell r="BU368">
            <v>0</v>
          </cell>
          <cell r="BV368">
            <v>0</v>
          </cell>
        </row>
        <row r="369">
          <cell r="P369">
            <v>11.109999999999998</v>
          </cell>
          <cell r="Q369">
            <v>0</v>
          </cell>
          <cell r="R369" t="str">
            <v/>
          </cell>
          <cell r="W369" t="e">
            <v>#N/A</v>
          </cell>
          <cell r="X369" t="e">
            <v>#N/A</v>
          </cell>
          <cell r="Y369" t="str">
            <v>No</v>
          </cell>
          <cell r="Z369" t="str">
            <v>Yes</v>
          </cell>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0</v>
          </cell>
          <cell r="BA369">
            <v>0</v>
          </cell>
          <cell r="BB369">
            <v>0</v>
          </cell>
          <cell r="BC369">
            <v>0</v>
          </cell>
          <cell r="BD369">
            <v>0</v>
          </cell>
          <cell r="BE369">
            <v>0</v>
          </cell>
          <cell r="BF369">
            <v>0</v>
          </cell>
          <cell r="BG369">
            <v>0</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0</v>
          </cell>
          <cell r="BV369">
            <v>0</v>
          </cell>
        </row>
        <row r="370">
          <cell r="P370">
            <v>11.119999999999997</v>
          </cell>
          <cell r="Q370">
            <v>0</v>
          </cell>
          <cell r="R370" t="str">
            <v/>
          </cell>
          <cell r="W370" t="str">
            <v>Build and maintain a deep well or other source of clean drinking water in each village</v>
          </cell>
          <cell r="X370" t="str">
            <v/>
          </cell>
          <cell r="Y370" t="str">
            <v>Strongly Agree</v>
          </cell>
          <cell r="Z370" t="str">
            <v>Agree Somewhat</v>
          </cell>
          <cell r="AA370" t="str">
            <v>Neither Agree nor Disagree</v>
          </cell>
          <cell r="AB370" t="str">
            <v>Disagree Somewhat</v>
          </cell>
          <cell r="AC370" t="str">
            <v>Strongly Disagree</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0</v>
          </cell>
          <cell r="BB370">
            <v>0</v>
          </cell>
          <cell r="BC370">
            <v>0</v>
          </cell>
          <cell r="BD370">
            <v>0</v>
          </cell>
          <cell r="BE370">
            <v>0</v>
          </cell>
          <cell r="BF370">
            <v>0</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U370">
            <v>0</v>
          </cell>
          <cell r="BV370">
            <v>0</v>
          </cell>
        </row>
        <row r="371">
          <cell r="P371">
            <v>11.129999999999997</v>
          </cell>
          <cell r="Q371">
            <v>0</v>
          </cell>
          <cell r="R371" t="str">
            <v/>
          </cell>
          <cell r="W371" t="str">
            <v>Build an army to protect the central government against threats from inside Afghanistan</v>
          </cell>
          <cell r="X371" t="str">
            <v/>
          </cell>
          <cell r="Y371" t="str">
            <v>Strongly Agree</v>
          </cell>
          <cell r="Z371" t="str">
            <v>Agree Somewhat</v>
          </cell>
          <cell r="AA371" t="str">
            <v>Neither Agree nor Disagree</v>
          </cell>
          <cell r="AB371" t="str">
            <v>Disagree Somewhat</v>
          </cell>
          <cell r="AC371" t="str">
            <v>Strongly Disagree</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0</v>
          </cell>
          <cell r="BB371">
            <v>0</v>
          </cell>
          <cell r="BC371">
            <v>0</v>
          </cell>
          <cell r="BD371">
            <v>0</v>
          </cell>
          <cell r="BE371">
            <v>0</v>
          </cell>
          <cell r="BF371">
            <v>0</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U371">
            <v>0</v>
          </cell>
          <cell r="BV371">
            <v>0</v>
          </cell>
        </row>
        <row r="372">
          <cell r="P372">
            <v>11.139999999999997</v>
          </cell>
          <cell r="Q372">
            <v>0</v>
          </cell>
          <cell r="R372" t="str">
            <v/>
          </cell>
          <cell r="W372" t="str">
            <v>Build and maintain a system of irrigation canals in each village</v>
          </cell>
          <cell r="X372" t="str">
            <v/>
          </cell>
          <cell r="Y372" t="str">
            <v>Strongly Agree</v>
          </cell>
          <cell r="Z372" t="str">
            <v>Agree Somewhat</v>
          </cell>
          <cell r="AA372" t="str">
            <v>Neither Agree nor Disagree</v>
          </cell>
          <cell r="AB372" t="str">
            <v>Disagree Somewhat</v>
          </cell>
          <cell r="AC372" t="str">
            <v>Strongly Disagree</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0</v>
          </cell>
          <cell r="AU372">
            <v>0</v>
          </cell>
          <cell r="AV372">
            <v>0</v>
          </cell>
          <cell r="AW372">
            <v>0</v>
          </cell>
          <cell r="AX372">
            <v>0</v>
          </cell>
          <cell r="AY372">
            <v>0</v>
          </cell>
          <cell r="AZ372">
            <v>0</v>
          </cell>
          <cell r="BA372">
            <v>0</v>
          </cell>
          <cell r="BB372">
            <v>0</v>
          </cell>
          <cell r="BC372">
            <v>0</v>
          </cell>
          <cell r="BD372">
            <v>0</v>
          </cell>
          <cell r="BE372">
            <v>0</v>
          </cell>
          <cell r="BF372">
            <v>0</v>
          </cell>
          <cell r="BG372">
            <v>0</v>
          </cell>
          <cell r="BH372">
            <v>0</v>
          </cell>
          <cell r="BI372">
            <v>0</v>
          </cell>
          <cell r="BJ372">
            <v>0</v>
          </cell>
          <cell r="BK372">
            <v>0</v>
          </cell>
          <cell r="BL372">
            <v>0</v>
          </cell>
          <cell r="BM372">
            <v>0</v>
          </cell>
          <cell r="BN372">
            <v>0</v>
          </cell>
          <cell r="BO372">
            <v>0</v>
          </cell>
          <cell r="BP372">
            <v>0</v>
          </cell>
          <cell r="BQ372">
            <v>0</v>
          </cell>
          <cell r="BR372">
            <v>0</v>
          </cell>
          <cell r="BS372">
            <v>0</v>
          </cell>
          <cell r="BT372">
            <v>0</v>
          </cell>
          <cell r="BU372">
            <v>0</v>
          </cell>
          <cell r="BV372">
            <v>0</v>
          </cell>
        </row>
        <row r="373">
          <cell r="P373">
            <v>11.149999999999997</v>
          </cell>
          <cell r="Q373">
            <v>0</v>
          </cell>
          <cell r="R373" t="str">
            <v/>
          </cell>
          <cell r="W373" t="str">
            <v>Pay fees and living expenses for qualified young people from rural Afghanistan to attend university in Kabul</v>
          </cell>
          <cell r="X373" t="str">
            <v/>
          </cell>
          <cell r="Y373" t="str">
            <v>Strongly Agree</v>
          </cell>
          <cell r="Z373" t="str">
            <v>Agree Somewhat</v>
          </cell>
          <cell r="AA373" t="str">
            <v>Neither Agree nor Disagree</v>
          </cell>
          <cell r="AB373" t="str">
            <v>Disagree Somewhat</v>
          </cell>
          <cell r="AC373" t="str">
            <v>Strongly Disagree</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cell r="BB373">
            <v>0</v>
          </cell>
          <cell r="BC373">
            <v>0</v>
          </cell>
          <cell r="BD373">
            <v>0</v>
          </cell>
          <cell r="BE373">
            <v>0</v>
          </cell>
          <cell r="BF373">
            <v>0</v>
          </cell>
          <cell r="BG373">
            <v>0</v>
          </cell>
          <cell r="BH373">
            <v>0</v>
          </cell>
          <cell r="BI373">
            <v>0</v>
          </cell>
          <cell r="BJ373">
            <v>0</v>
          </cell>
          <cell r="BK373">
            <v>0</v>
          </cell>
          <cell r="BL373">
            <v>0</v>
          </cell>
          <cell r="BM373">
            <v>0</v>
          </cell>
          <cell r="BN373">
            <v>0</v>
          </cell>
          <cell r="BO373">
            <v>0</v>
          </cell>
          <cell r="BP373">
            <v>0</v>
          </cell>
          <cell r="BQ373">
            <v>0</v>
          </cell>
          <cell r="BR373">
            <v>0</v>
          </cell>
          <cell r="BS373">
            <v>0</v>
          </cell>
          <cell r="BT373">
            <v>0</v>
          </cell>
          <cell r="BU373">
            <v>0</v>
          </cell>
          <cell r="BV373">
            <v>0</v>
          </cell>
        </row>
        <row r="374">
          <cell r="P374">
            <v>11.159999999999997</v>
          </cell>
          <cell r="Q374">
            <v>0</v>
          </cell>
          <cell r="R374" t="str">
            <v/>
          </cell>
          <cell r="W374" t="str">
            <v>Resolving civil disputes which occur between people in the village over marriage issues</v>
          </cell>
          <cell r="X374" t="str">
            <v/>
          </cell>
          <cell r="Y374" t="str">
            <v>Malik / Arbab / Qariyadar</v>
          </cell>
          <cell r="Z374" t="str">
            <v>Khan / Zamindar / Beg / Baay</v>
          </cell>
          <cell r="AA374" t="str">
            <v>Mullah / Imam / Mosque Mullah</v>
          </cell>
          <cell r="AB374" t="str">
            <v>Commander</v>
          </cell>
          <cell r="AC374" t="str">
            <v>Tribal Elders / Whitebeards</v>
          </cell>
          <cell r="AD374" t="str">
            <v>{NAME OF COUNCIL 1}</v>
          </cell>
          <cell r="AE374" t="str">
            <v>Police</v>
          </cell>
          <cell r="AF374" t="str">
            <v>District Government</v>
          </cell>
          <cell r="AG374" t="str">
            <v>Provincial Government</v>
          </cell>
          <cell r="AH374" t="str">
            <v>Central Government</v>
          </cell>
          <cell r="AI374" t="str">
            <v>Other:</v>
          </cell>
          <cell r="AJ374" t="str">
            <v>Villagers</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0</v>
          </cell>
          <cell r="BB374">
            <v>0</v>
          </cell>
          <cell r="BC374">
            <v>0</v>
          </cell>
          <cell r="BD374">
            <v>0</v>
          </cell>
          <cell r="BE374">
            <v>0</v>
          </cell>
          <cell r="BF374">
            <v>0</v>
          </cell>
          <cell r="BG374">
            <v>0</v>
          </cell>
          <cell r="BH374">
            <v>0</v>
          </cell>
          <cell r="BI374">
            <v>0</v>
          </cell>
          <cell r="BJ374">
            <v>0</v>
          </cell>
          <cell r="BK374">
            <v>0</v>
          </cell>
          <cell r="BL374">
            <v>0</v>
          </cell>
          <cell r="BM374">
            <v>0</v>
          </cell>
          <cell r="BN374">
            <v>0</v>
          </cell>
          <cell r="BO374">
            <v>0</v>
          </cell>
          <cell r="BP374">
            <v>0</v>
          </cell>
          <cell r="BQ374">
            <v>0</v>
          </cell>
          <cell r="BR374">
            <v>0</v>
          </cell>
          <cell r="BS374">
            <v>0</v>
          </cell>
          <cell r="BT374">
            <v>0</v>
          </cell>
          <cell r="BU374">
            <v>0</v>
          </cell>
          <cell r="BV374">
            <v>0</v>
          </cell>
        </row>
        <row r="375">
          <cell r="P375">
            <v>11.169999999999996</v>
          </cell>
          <cell r="Q375">
            <v>0</v>
          </cell>
          <cell r="R375" t="str">
            <v/>
          </cell>
          <cell r="W375" t="str">
            <v>Resolving civil disputes which occur between people in the village over land and irrigation</v>
          </cell>
          <cell r="X375" t="str">
            <v/>
          </cell>
          <cell r="Y375" t="str">
            <v>Malik / Arbab / Qariyadar</v>
          </cell>
          <cell r="Z375" t="str">
            <v>Khan / Zamindar / Beg / Baay</v>
          </cell>
          <cell r="AA375" t="str">
            <v>Mullah / Imam / Mosque Mullah</v>
          </cell>
          <cell r="AB375" t="str">
            <v>Commander</v>
          </cell>
          <cell r="AC375" t="str">
            <v>Tribal Elders / Whitebeards</v>
          </cell>
          <cell r="AD375" t="str">
            <v>{NAME OF COUNCIL 1}</v>
          </cell>
          <cell r="AE375" t="str">
            <v>Police</v>
          </cell>
          <cell r="AF375" t="str">
            <v>District Government</v>
          </cell>
          <cell r="AG375" t="str">
            <v>Provincial Government</v>
          </cell>
          <cell r="AH375" t="str">
            <v>Central Government</v>
          </cell>
          <cell r="AI375" t="str">
            <v>Other:</v>
          </cell>
          <cell r="AJ375" t="str">
            <v>Villagers</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0</v>
          </cell>
          <cell r="BA375">
            <v>0</v>
          </cell>
          <cell r="BB375">
            <v>0</v>
          </cell>
          <cell r="BC375">
            <v>0</v>
          </cell>
          <cell r="BD375">
            <v>0</v>
          </cell>
          <cell r="BE375">
            <v>0</v>
          </cell>
          <cell r="BF375">
            <v>0</v>
          </cell>
          <cell r="BG375">
            <v>0</v>
          </cell>
          <cell r="BH375">
            <v>0</v>
          </cell>
          <cell r="BI375">
            <v>0</v>
          </cell>
          <cell r="BJ375">
            <v>0</v>
          </cell>
          <cell r="BK375">
            <v>0</v>
          </cell>
          <cell r="BL375">
            <v>0</v>
          </cell>
          <cell r="BM375">
            <v>0</v>
          </cell>
          <cell r="BN375">
            <v>0</v>
          </cell>
          <cell r="BO375">
            <v>0</v>
          </cell>
          <cell r="BP375">
            <v>0</v>
          </cell>
          <cell r="BQ375">
            <v>0</v>
          </cell>
          <cell r="BR375">
            <v>0</v>
          </cell>
          <cell r="BS375">
            <v>0</v>
          </cell>
          <cell r="BT375">
            <v>0</v>
          </cell>
          <cell r="BU375">
            <v>0</v>
          </cell>
          <cell r="BV375">
            <v>0</v>
          </cell>
        </row>
        <row r="376">
          <cell r="P376">
            <v>11.179999999999996</v>
          </cell>
          <cell r="Q376">
            <v>0</v>
          </cell>
          <cell r="R376" t="str">
            <v/>
          </cell>
          <cell r="W376" t="str">
            <v>Protecting the village from attack by bandits or other armed groups</v>
          </cell>
          <cell r="X376" t="str">
            <v/>
          </cell>
          <cell r="Y376" t="str">
            <v>Malik / Arbab / Qariyadar</v>
          </cell>
          <cell r="Z376" t="str">
            <v>Khan / Zamindar / Beg / Baay</v>
          </cell>
          <cell r="AA376" t="str">
            <v>Mullah / Imam / Mosque Mullah</v>
          </cell>
          <cell r="AB376" t="str">
            <v>Commander</v>
          </cell>
          <cell r="AC376" t="str">
            <v>Tribal Elders / Whitebeards</v>
          </cell>
          <cell r="AD376" t="str">
            <v>{NAME OF COUNCIL 1}</v>
          </cell>
          <cell r="AE376" t="str">
            <v>Police</v>
          </cell>
          <cell r="AF376" t="str">
            <v>District Government</v>
          </cell>
          <cell r="AG376" t="str">
            <v>Provincial Government</v>
          </cell>
          <cell r="AH376" t="str">
            <v>Central Government</v>
          </cell>
          <cell r="AI376" t="str">
            <v>Other:</v>
          </cell>
          <cell r="AJ376" t="str">
            <v>Villagers</v>
          </cell>
          <cell r="AK376">
            <v>0</v>
          </cell>
          <cell r="AL376">
            <v>0</v>
          </cell>
          <cell r="AM376">
            <v>0</v>
          </cell>
          <cell r="AN376">
            <v>0</v>
          </cell>
          <cell r="AO376">
            <v>0</v>
          </cell>
          <cell r="AP376">
            <v>0</v>
          </cell>
          <cell r="AQ376">
            <v>0</v>
          </cell>
          <cell r="AR376">
            <v>0</v>
          </cell>
          <cell r="AS376">
            <v>0</v>
          </cell>
          <cell r="AT376">
            <v>0</v>
          </cell>
          <cell r="AU376">
            <v>0</v>
          </cell>
          <cell r="AV376">
            <v>0</v>
          </cell>
          <cell r="AW376">
            <v>0</v>
          </cell>
          <cell r="AX376">
            <v>0</v>
          </cell>
          <cell r="AY376">
            <v>0</v>
          </cell>
          <cell r="AZ376">
            <v>0</v>
          </cell>
          <cell r="BA376">
            <v>0</v>
          </cell>
          <cell r="BB376">
            <v>0</v>
          </cell>
          <cell r="BC376">
            <v>0</v>
          </cell>
          <cell r="BD376">
            <v>0</v>
          </cell>
          <cell r="BE376">
            <v>0</v>
          </cell>
          <cell r="BF376">
            <v>0</v>
          </cell>
          <cell r="BG376">
            <v>0</v>
          </cell>
          <cell r="BH376">
            <v>0</v>
          </cell>
          <cell r="BI376">
            <v>0</v>
          </cell>
          <cell r="BJ376">
            <v>0</v>
          </cell>
          <cell r="BK376">
            <v>0</v>
          </cell>
          <cell r="BL376">
            <v>0</v>
          </cell>
          <cell r="BM376">
            <v>0</v>
          </cell>
          <cell r="BN376">
            <v>0</v>
          </cell>
          <cell r="BO376">
            <v>0</v>
          </cell>
          <cell r="BP376">
            <v>0</v>
          </cell>
          <cell r="BQ376">
            <v>0</v>
          </cell>
          <cell r="BR376">
            <v>0</v>
          </cell>
          <cell r="BS376">
            <v>0</v>
          </cell>
          <cell r="BT376">
            <v>0</v>
          </cell>
          <cell r="BU376">
            <v>0</v>
          </cell>
          <cell r="BV376">
            <v>0</v>
          </cell>
        </row>
        <row r="377">
          <cell r="P377">
            <v>11.189999999999996</v>
          </cell>
          <cell r="Q377">
            <v>0</v>
          </cell>
          <cell r="R377" t="str">
            <v/>
          </cell>
          <cell r="W377" t="str">
            <v>Selecting and managing projects in the village</v>
          </cell>
          <cell r="X377" t="str">
            <v/>
          </cell>
          <cell r="Y377" t="str">
            <v>Malik / Arbab / Qariyadar</v>
          </cell>
          <cell r="Z377" t="str">
            <v>Khan / Zamindar / Beg / Baay</v>
          </cell>
          <cell r="AA377" t="str">
            <v>Mullah / Imam / Mosque Mullah</v>
          </cell>
          <cell r="AB377" t="str">
            <v>Commander</v>
          </cell>
          <cell r="AC377" t="str">
            <v>Tribal Elders / Whitebeards</v>
          </cell>
          <cell r="AD377" t="str">
            <v>{NAME OF COUNCIL 1}</v>
          </cell>
          <cell r="AE377" t="str">
            <v>Police</v>
          </cell>
          <cell r="AF377" t="str">
            <v>District Government</v>
          </cell>
          <cell r="AG377" t="str">
            <v>Provincial Government</v>
          </cell>
          <cell r="AH377" t="str">
            <v>Central Government</v>
          </cell>
          <cell r="AI377" t="str">
            <v>Other:</v>
          </cell>
          <cell r="AJ377" t="str">
            <v>Villagers</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cell r="BB377">
            <v>0</v>
          </cell>
          <cell r="BC377">
            <v>0</v>
          </cell>
          <cell r="BD377">
            <v>0</v>
          </cell>
          <cell r="BE377">
            <v>0</v>
          </cell>
          <cell r="BF377">
            <v>0</v>
          </cell>
          <cell r="BG377">
            <v>0</v>
          </cell>
          <cell r="BH377">
            <v>0</v>
          </cell>
          <cell r="BI377">
            <v>0</v>
          </cell>
          <cell r="BJ377">
            <v>0</v>
          </cell>
          <cell r="BK377">
            <v>0</v>
          </cell>
          <cell r="BL377">
            <v>0</v>
          </cell>
          <cell r="BM377">
            <v>0</v>
          </cell>
          <cell r="BN377">
            <v>0</v>
          </cell>
          <cell r="BO377">
            <v>0</v>
          </cell>
          <cell r="BP377">
            <v>0</v>
          </cell>
          <cell r="BQ377">
            <v>0</v>
          </cell>
          <cell r="BR377">
            <v>0</v>
          </cell>
          <cell r="BS377">
            <v>0</v>
          </cell>
          <cell r="BT377">
            <v>0</v>
          </cell>
          <cell r="BU377">
            <v>0</v>
          </cell>
          <cell r="BV377">
            <v>0</v>
          </cell>
        </row>
        <row r="378">
          <cell r="P378">
            <v>11.199999999999996</v>
          </cell>
          <cell r="Q378">
            <v>0</v>
          </cell>
          <cell r="R378" t="str">
            <v/>
          </cell>
          <cell r="W378" t="str">
            <v>Determining what children should learn in school</v>
          </cell>
          <cell r="X378" t="str">
            <v/>
          </cell>
          <cell r="Y378" t="str">
            <v>Malik / Arbab / Qariyadar</v>
          </cell>
          <cell r="Z378" t="str">
            <v>Khan / Zamindar / Beg / Baay</v>
          </cell>
          <cell r="AA378" t="str">
            <v>Mullah / Imam / Mosque Mullah</v>
          </cell>
          <cell r="AB378" t="str">
            <v>Commander</v>
          </cell>
          <cell r="AC378" t="str">
            <v>Tribal Elders / Whitebeards</v>
          </cell>
          <cell r="AD378" t="str">
            <v>{NAME OF COUNCIL 1}</v>
          </cell>
          <cell r="AE378" t="str">
            <v>Police</v>
          </cell>
          <cell r="AF378" t="str">
            <v>District Government</v>
          </cell>
          <cell r="AG378" t="str">
            <v>Provincial Government</v>
          </cell>
          <cell r="AH378" t="str">
            <v>Central Government</v>
          </cell>
          <cell r="AI378" t="str">
            <v>Other:</v>
          </cell>
          <cell r="AJ378" t="str">
            <v>Villagers</v>
          </cell>
          <cell r="AK378">
            <v>0</v>
          </cell>
          <cell r="AL378">
            <v>0</v>
          </cell>
          <cell r="AM378">
            <v>0</v>
          </cell>
          <cell r="AN378">
            <v>0</v>
          </cell>
          <cell r="AO378">
            <v>0</v>
          </cell>
          <cell r="AP378">
            <v>0</v>
          </cell>
          <cell r="AQ378">
            <v>0</v>
          </cell>
          <cell r="AR378">
            <v>0</v>
          </cell>
          <cell r="AS378">
            <v>0</v>
          </cell>
          <cell r="AT378">
            <v>0</v>
          </cell>
          <cell r="AU378">
            <v>0</v>
          </cell>
          <cell r="AV378">
            <v>0</v>
          </cell>
          <cell r="AW378">
            <v>0</v>
          </cell>
          <cell r="AX378">
            <v>0</v>
          </cell>
          <cell r="AY378">
            <v>0</v>
          </cell>
          <cell r="AZ378">
            <v>0</v>
          </cell>
          <cell r="BA378">
            <v>0</v>
          </cell>
          <cell r="BB378">
            <v>0</v>
          </cell>
          <cell r="BC378">
            <v>0</v>
          </cell>
          <cell r="BD378">
            <v>0</v>
          </cell>
          <cell r="BE378">
            <v>0</v>
          </cell>
          <cell r="BF378">
            <v>0</v>
          </cell>
          <cell r="BG378">
            <v>0</v>
          </cell>
          <cell r="BH378">
            <v>0</v>
          </cell>
          <cell r="BI378">
            <v>0</v>
          </cell>
          <cell r="BJ378">
            <v>0</v>
          </cell>
          <cell r="BK378">
            <v>0</v>
          </cell>
          <cell r="BL378">
            <v>0</v>
          </cell>
          <cell r="BM378">
            <v>0</v>
          </cell>
          <cell r="BN378">
            <v>0</v>
          </cell>
          <cell r="BO378">
            <v>0</v>
          </cell>
          <cell r="BP378">
            <v>0</v>
          </cell>
          <cell r="BQ378">
            <v>0</v>
          </cell>
          <cell r="BR378">
            <v>0</v>
          </cell>
          <cell r="BS378">
            <v>0</v>
          </cell>
          <cell r="BT378">
            <v>0</v>
          </cell>
          <cell r="BU378">
            <v>0</v>
          </cell>
          <cell r="BV378">
            <v>0</v>
          </cell>
        </row>
        <row r="379">
          <cell r="P379">
            <v>11.209999999999996</v>
          </cell>
          <cell r="Q379">
            <v>0</v>
          </cell>
          <cell r="R379" t="str">
            <v/>
          </cell>
          <cell r="W379" t="str">
            <v>Give information to district, provincial, and central government authorities about the situation in the village</v>
          </cell>
          <cell r="X379" t="str">
            <v/>
          </cell>
          <cell r="Y379" t="str">
            <v>Malik / Arbab / Qariyadar</v>
          </cell>
          <cell r="Z379" t="str">
            <v>Khan / Zamindar / Beg / Baay</v>
          </cell>
          <cell r="AA379" t="str">
            <v>Mullah / Imam / Mosque Mullah</v>
          </cell>
          <cell r="AB379" t="str">
            <v>Commander</v>
          </cell>
          <cell r="AC379" t="str">
            <v>Tribal Elders / Whitebeards</v>
          </cell>
          <cell r="AD379" t="str">
            <v>{NAME OF COUNCIL 1}</v>
          </cell>
          <cell r="AE379" t="str">
            <v>Police</v>
          </cell>
          <cell r="AF379" t="str">
            <v>District Government</v>
          </cell>
          <cell r="AG379" t="str">
            <v>Provincial Government</v>
          </cell>
          <cell r="AH379" t="str">
            <v>Central Government</v>
          </cell>
          <cell r="AI379" t="str">
            <v>Other:</v>
          </cell>
          <cell r="AJ379" t="str">
            <v>Villagers</v>
          </cell>
          <cell r="AK379">
            <v>0</v>
          </cell>
          <cell r="AL379">
            <v>0</v>
          </cell>
          <cell r="AM379">
            <v>0</v>
          </cell>
          <cell r="AN379">
            <v>0</v>
          </cell>
          <cell r="AO379">
            <v>0</v>
          </cell>
          <cell r="AP379">
            <v>0</v>
          </cell>
          <cell r="AQ379">
            <v>0</v>
          </cell>
          <cell r="AR379">
            <v>0</v>
          </cell>
          <cell r="AS379">
            <v>0</v>
          </cell>
          <cell r="AT379">
            <v>0</v>
          </cell>
          <cell r="AU379">
            <v>0</v>
          </cell>
          <cell r="AV379">
            <v>0</v>
          </cell>
          <cell r="AW379">
            <v>0</v>
          </cell>
          <cell r="AX379">
            <v>0</v>
          </cell>
          <cell r="AY379">
            <v>0</v>
          </cell>
          <cell r="AZ379">
            <v>0</v>
          </cell>
          <cell r="BA379">
            <v>0</v>
          </cell>
          <cell r="BB379">
            <v>0</v>
          </cell>
          <cell r="BC379">
            <v>0</v>
          </cell>
          <cell r="BD379">
            <v>0</v>
          </cell>
          <cell r="BE379">
            <v>0</v>
          </cell>
          <cell r="BF379">
            <v>0</v>
          </cell>
          <cell r="BG379">
            <v>0</v>
          </cell>
          <cell r="BH379">
            <v>0</v>
          </cell>
          <cell r="BI379">
            <v>0</v>
          </cell>
          <cell r="BJ379">
            <v>0</v>
          </cell>
          <cell r="BK379">
            <v>0</v>
          </cell>
          <cell r="BL379">
            <v>0</v>
          </cell>
          <cell r="BM379">
            <v>0</v>
          </cell>
          <cell r="BN379">
            <v>0</v>
          </cell>
          <cell r="BO379">
            <v>0</v>
          </cell>
          <cell r="BP379">
            <v>0</v>
          </cell>
          <cell r="BQ379">
            <v>0</v>
          </cell>
          <cell r="BR379">
            <v>0</v>
          </cell>
          <cell r="BS379">
            <v>0</v>
          </cell>
          <cell r="BT379">
            <v>0</v>
          </cell>
          <cell r="BU379">
            <v>0</v>
          </cell>
          <cell r="BV379">
            <v>0</v>
          </cell>
        </row>
        <row r="380">
          <cell r="P380">
            <v>11.219999999999995</v>
          </cell>
          <cell r="Q380">
            <v>0</v>
          </cell>
          <cell r="R380" t="str">
            <v/>
          </cell>
          <cell r="W380" t="str">
            <v>Enforcing social guidelines in the village, such as growing beards, going to the mosque, wearing chadari or girls going to school</v>
          </cell>
          <cell r="X380" t="str">
            <v/>
          </cell>
          <cell r="Y380" t="str">
            <v>Malik / Arbab / Qariyadar</v>
          </cell>
          <cell r="Z380" t="str">
            <v>Khan / Zamindar / Beg / Baay</v>
          </cell>
          <cell r="AA380" t="str">
            <v>Mullah / Imam / Mosque Mullah</v>
          </cell>
          <cell r="AB380" t="str">
            <v>Commander</v>
          </cell>
          <cell r="AC380" t="str">
            <v>Tribal Elders / Whitebeards</v>
          </cell>
          <cell r="AD380" t="str">
            <v>{NAME OF COUNCIL 1}</v>
          </cell>
          <cell r="AE380" t="str">
            <v>Police</v>
          </cell>
          <cell r="AF380" t="str">
            <v>District Government</v>
          </cell>
          <cell r="AG380" t="str">
            <v>Provincial Government</v>
          </cell>
          <cell r="AH380" t="str">
            <v>Central Government</v>
          </cell>
          <cell r="AI380" t="str">
            <v>Other:</v>
          </cell>
          <cell r="AJ380" t="str">
            <v>Villagers</v>
          </cell>
          <cell r="AK380">
            <v>0</v>
          </cell>
          <cell r="AL380">
            <v>0</v>
          </cell>
          <cell r="AM380">
            <v>0</v>
          </cell>
          <cell r="AN380">
            <v>0</v>
          </cell>
          <cell r="AO380">
            <v>0</v>
          </cell>
          <cell r="AP380">
            <v>0</v>
          </cell>
          <cell r="AQ380">
            <v>0</v>
          </cell>
          <cell r="AR380">
            <v>0</v>
          </cell>
          <cell r="AS380">
            <v>0</v>
          </cell>
          <cell r="AT380">
            <v>0</v>
          </cell>
          <cell r="AU380">
            <v>0</v>
          </cell>
          <cell r="AV380">
            <v>0</v>
          </cell>
          <cell r="AW380">
            <v>0</v>
          </cell>
          <cell r="AX380">
            <v>0</v>
          </cell>
          <cell r="AY380">
            <v>0</v>
          </cell>
          <cell r="AZ380">
            <v>0</v>
          </cell>
          <cell r="BA380">
            <v>0</v>
          </cell>
          <cell r="BB380">
            <v>0</v>
          </cell>
          <cell r="BC380">
            <v>0</v>
          </cell>
          <cell r="BD380">
            <v>0</v>
          </cell>
          <cell r="BE380">
            <v>0</v>
          </cell>
          <cell r="BF380">
            <v>0</v>
          </cell>
          <cell r="BG380">
            <v>0</v>
          </cell>
          <cell r="BH380">
            <v>0</v>
          </cell>
          <cell r="BI380">
            <v>0</v>
          </cell>
          <cell r="BJ380">
            <v>0</v>
          </cell>
          <cell r="BK380">
            <v>0</v>
          </cell>
          <cell r="BL380">
            <v>0</v>
          </cell>
          <cell r="BM380">
            <v>0</v>
          </cell>
          <cell r="BN380">
            <v>0</v>
          </cell>
          <cell r="BO380">
            <v>0</v>
          </cell>
          <cell r="BP380">
            <v>0</v>
          </cell>
          <cell r="BQ380">
            <v>0</v>
          </cell>
          <cell r="BR380">
            <v>0</v>
          </cell>
          <cell r="BS380">
            <v>0</v>
          </cell>
          <cell r="BT380">
            <v>0</v>
          </cell>
          <cell r="BU380">
            <v>0</v>
          </cell>
          <cell r="BV380">
            <v>0</v>
          </cell>
        </row>
        <row r="381">
          <cell r="P381">
            <v>11.229999999999995</v>
          </cell>
          <cell r="Q381">
            <v>0</v>
          </cell>
          <cell r="R381" t="str">
            <v/>
          </cell>
          <cell r="W381" t="str">
            <v>Punishing people who commit crimes in the village, such as theft?</v>
          </cell>
          <cell r="X381" t="str">
            <v/>
          </cell>
          <cell r="Y381" t="str">
            <v>Malik / Arbab / Qariyadar</v>
          </cell>
          <cell r="Z381" t="str">
            <v>Khan / Zamindar / Beg / Baay</v>
          </cell>
          <cell r="AA381" t="str">
            <v>Mullah / Imam / Mosque Mullah</v>
          </cell>
          <cell r="AB381" t="str">
            <v>Commander</v>
          </cell>
          <cell r="AC381" t="str">
            <v>Tribal Elders / Whitebeards</v>
          </cell>
          <cell r="AD381" t="str">
            <v>{NAME OF COUNCIL 1}</v>
          </cell>
          <cell r="AE381" t="str">
            <v>Police</v>
          </cell>
          <cell r="AF381" t="str">
            <v>District Government</v>
          </cell>
          <cell r="AG381" t="str">
            <v>Provincial Government</v>
          </cell>
          <cell r="AH381" t="str">
            <v>Central Government</v>
          </cell>
          <cell r="AI381" t="str">
            <v>Other:</v>
          </cell>
          <cell r="AJ381" t="str">
            <v>Villagers</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0</v>
          </cell>
          <cell r="BB381">
            <v>0</v>
          </cell>
          <cell r="BC381">
            <v>0</v>
          </cell>
          <cell r="BD381">
            <v>0</v>
          </cell>
          <cell r="BE381">
            <v>0</v>
          </cell>
          <cell r="BF381">
            <v>0</v>
          </cell>
          <cell r="BG381">
            <v>0</v>
          </cell>
          <cell r="BH381">
            <v>0</v>
          </cell>
          <cell r="BI381">
            <v>0</v>
          </cell>
          <cell r="BJ381">
            <v>0</v>
          </cell>
          <cell r="BK381">
            <v>0</v>
          </cell>
          <cell r="BL381">
            <v>0</v>
          </cell>
          <cell r="BM381">
            <v>0</v>
          </cell>
          <cell r="BN381">
            <v>0</v>
          </cell>
          <cell r="BO381">
            <v>0</v>
          </cell>
          <cell r="BP381">
            <v>0</v>
          </cell>
          <cell r="BQ381">
            <v>0</v>
          </cell>
          <cell r="BR381">
            <v>0</v>
          </cell>
          <cell r="BS381">
            <v>0</v>
          </cell>
          <cell r="BT381">
            <v>0</v>
          </cell>
          <cell r="BU381">
            <v>0</v>
          </cell>
          <cell r="BV381">
            <v>0</v>
          </cell>
        </row>
        <row r="382">
          <cell r="P382">
            <v>11.379999999999992</v>
          </cell>
          <cell r="Q382">
            <v>0</v>
          </cell>
          <cell r="R382" t="str">
            <v/>
          </cell>
          <cell r="W382" t="str">
            <v>Journalists</v>
          </cell>
          <cell r="X382" t="str">
            <v/>
          </cell>
          <cell r="Y382" t="str">
            <v>For The Benefit of All People</v>
          </cell>
          <cell r="Z382" t="str">
            <v>For The Benefit of Some of the People</v>
          </cell>
          <cell r="AA382" t="str">
            <v>For Their Own Benefit</v>
          </cell>
          <cell r="AB382">
            <v>0</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0</v>
          </cell>
          <cell r="BB382">
            <v>0</v>
          </cell>
          <cell r="BC382">
            <v>0</v>
          </cell>
          <cell r="BD382">
            <v>0</v>
          </cell>
          <cell r="BE382">
            <v>0</v>
          </cell>
          <cell r="BF382">
            <v>0</v>
          </cell>
          <cell r="BG382">
            <v>0</v>
          </cell>
          <cell r="BH382">
            <v>0</v>
          </cell>
          <cell r="BI382">
            <v>0</v>
          </cell>
          <cell r="BJ382">
            <v>0</v>
          </cell>
          <cell r="BK382">
            <v>0</v>
          </cell>
          <cell r="BL382">
            <v>0</v>
          </cell>
          <cell r="BM382">
            <v>0</v>
          </cell>
          <cell r="BN382">
            <v>0</v>
          </cell>
          <cell r="BO382">
            <v>0</v>
          </cell>
          <cell r="BP382">
            <v>0</v>
          </cell>
          <cell r="BQ382">
            <v>0</v>
          </cell>
          <cell r="BR382">
            <v>0</v>
          </cell>
          <cell r="BS382">
            <v>0</v>
          </cell>
          <cell r="BT382">
            <v>0</v>
          </cell>
          <cell r="BU382">
            <v>0</v>
          </cell>
          <cell r="BV382">
            <v>0</v>
          </cell>
        </row>
        <row r="383">
          <cell r="P383">
            <v>11.389999999999992</v>
          </cell>
          <cell r="Q383">
            <v>0</v>
          </cell>
          <cell r="R383" t="str">
            <v/>
          </cell>
          <cell r="W383" t="str">
            <v>Radio Personalities / Talk-Show Hosts</v>
          </cell>
          <cell r="X383" t="str">
            <v/>
          </cell>
          <cell r="Y383" t="str">
            <v>For The Benefit of All People</v>
          </cell>
          <cell r="Z383" t="str">
            <v>For The Benefit of Some of the People</v>
          </cell>
          <cell r="AA383" t="str">
            <v>For Their Own Benefit</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U383">
            <v>0</v>
          </cell>
          <cell r="BV383">
            <v>0</v>
          </cell>
        </row>
        <row r="384">
          <cell r="P384">
            <v>11.99</v>
          </cell>
          <cell r="Q384">
            <v>0</v>
          </cell>
          <cell r="R384" t="str">
            <v/>
          </cell>
          <cell r="W384" t="str">
            <v>I am going to read a list of responsibilities or duties. In your opinion, which authorities or Influential peole should be responsible for these activities: [1] {malik / arbab / qayridar}; [2] {khan / zamindar / beg / baay}; [3] {mullah / imam / mosque mullah}; [4] commander; [5] {tribal elders / white beards}; [6] {NAME OF COUNCIL 1}; [7] Afghan National Police; [8] District Government; [9] Provincial Government; [10] Central Government; or [11] Someone Else?:</v>
          </cell>
          <cell r="X384" t="str">
            <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cell r="BB384">
            <v>0</v>
          </cell>
          <cell r="BC384">
            <v>0</v>
          </cell>
          <cell r="BD384">
            <v>0</v>
          </cell>
          <cell r="BE384">
            <v>0</v>
          </cell>
          <cell r="BF384">
            <v>0</v>
          </cell>
          <cell r="BG384">
            <v>0</v>
          </cell>
          <cell r="BH384">
            <v>0</v>
          </cell>
          <cell r="BI384">
            <v>0</v>
          </cell>
          <cell r="BJ384">
            <v>0</v>
          </cell>
          <cell r="BK384">
            <v>0</v>
          </cell>
          <cell r="BL384">
            <v>0</v>
          </cell>
          <cell r="BM384">
            <v>0</v>
          </cell>
          <cell r="BN384">
            <v>0</v>
          </cell>
          <cell r="BO384">
            <v>0</v>
          </cell>
          <cell r="BP384">
            <v>0</v>
          </cell>
          <cell r="BQ384">
            <v>0</v>
          </cell>
          <cell r="BR384">
            <v>0</v>
          </cell>
          <cell r="BS384">
            <v>0</v>
          </cell>
          <cell r="BT384">
            <v>0</v>
          </cell>
          <cell r="BU384">
            <v>0</v>
          </cell>
          <cell r="BV384">
            <v>0</v>
          </cell>
        </row>
        <row r="385">
          <cell r="P385">
            <v>12.03</v>
          </cell>
          <cell r="Q385">
            <v>0</v>
          </cell>
          <cell r="R385" t="str">
            <v/>
          </cell>
          <cell r="W385" t="str">
            <v>When villagers find a problem, such as corruption, or if they disagree with a decision, are they comfortable and safe in expressing their disagreement to the {malik / arbab / qariyadar} or other village decision-makers?</v>
          </cell>
          <cell r="X385" t="str">
            <v/>
          </cell>
          <cell r="Y385" t="str">
            <v>No, They Are Not Comfortable in Telling Village Leaders or People When They Disagree</v>
          </cell>
          <cell r="Z385" t="str">
            <v>Yes, They Are Comfortable in Telling Village Leaders or People When They Disagree</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U385">
            <v>0</v>
          </cell>
          <cell r="BV385">
            <v>0</v>
          </cell>
        </row>
        <row r="386">
          <cell r="P386">
            <v>12.04</v>
          </cell>
          <cell r="Q386">
            <v>0</v>
          </cell>
          <cell r="R386" t="str">
            <v/>
          </cell>
          <cell r="W386" t="str">
            <v>Do the decision-makers in this village favor certain families or tribes or do they treat everyone equally?</v>
          </cell>
          <cell r="X386" t="str">
            <v/>
          </cell>
          <cell r="Y386" t="str">
            <v>No, Village Leaders Treat People Differently Based on Their Tribe</v>
          </cell>
          <cell r="Z386" t="str">
            <v>Yes, Village Leaders Treat People Equally Regardless of Tribe</v>
          </cell>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0</v>
          </cell>
          <cell r="BB386">
            <v>0</v>
          </cell>
          <cell r="BC386">
            <v>0</v>
          </cell>
          <cell r="BD386">
            <v>0</v>
          </cell>
          <cell r="BE386">
            <v>0</v>
          </cell>
          <cell r="BF386">
            <v>0</v>
          </cell>
          <cell r="BG386">
            <v>0</v>
          </cell>
          <cell r="BH386">
            <v>0</v>
          </cell>
          <cell r="BI386">
            <v>0</v>
          </cell>
          <cell r="BJ386">
            <v>0</v>
          </cell>
          <cell r="BK386">
            <v>0</v>
          </cell>
          <cell r="BL386">
            <v>0</v>
          </cell>
          <cell r="BM386">
            <v>0</v>
          </cell>
          <cell r="BN386">
            <v>0</v>
          </cell>
          <cell r="BO386">
            <v>0</v>
          </cell>
          <cell r="BP386">
            <v>0</v>
          </cell>
          <cell r="BQ386">
            <v>0</v>
          </cell>
          <cell r="BR386">
            <v>0</v>
          </cell>
          <cell r="BS386">
            <v>0</v>
          </cell>
          <cell r="BT386">
            <v>0</v>
          </cell>
          <cell r="BU386">
            <v>0</v>
          </cell>
          <cell r="BV386">
            <v>0</v>
          </cell>
        </row>
        <row r="387">
          <cell r="P387">
            <v>12.049999999999999</v>
          </cell>
          <cell r="Q387">
            <v>0</v>
          </cell>
          <cell r="R387" t="str">
            <v/>
          </cell>
          <cell r="W387" t="str">
            <v>Do the decision-makers in this village take bribes or steal money from the people?</v>
          </cell>
          <cell r="X387" t="str">
            <v/>
          </cell>
          <cell r="Y387" t="str">
            <v>No, Village Leaders Do Not Take Bribes or Steal From Villagers</v>
          </cell>
          <cell r="Z387" t="str">
            <v>Yes, Village Leaders Take Bribes and/or Steal From Villagers</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cell r="BB387">
            <v>0</v>
          </cell>
          <cell r="BC387">
            <v>0</v>
          </cell>
          <cell r="BD387">
            <v>0</v>
          </cell>
          <cell r="BE387">
            <v>0</v>
          </cell>
          <cell r="BF387">
            <v>0</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U387">
            <v>0</v>
          </cell>
          <cell r="BV387">
            <v>0</v>
          </cell>
        </row>
        <row r="388">
          <cell r="P388">
            <v>12.109999999999998</v>
          </cell>
          <cell r="Q388">
            <v>0</v>
          </cell>
          <cell r="R388" t="str">
            <v/>
          </cell>
          <cell r="W388" t="str">
            <v>In your opinion, are officials of the central government loyal more to their tribe or to the country?</v>
          </cell>
          <cell r="X388" t="str">
            <v/>
          </cell>
          <cell r="Y388" t="str">
            <v>Most Loyal To Country</v>
          </cell>
          <cell r="Z388" t="str">
            <v>Most Loyal to Tribe</v>
          </cell>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0</v>
          </cell>
          <cell r="BB388">
            <v>0</v>
          </cell>
          <cell r="BC388">
            <v>0</v>
          </cell>
          <cell r="BD388">
            <v>0</v>
          </cell>
          <cell r="BE388">
            <v>0</v>
          </cell>
          <cell r="BF388">
            <v>0</v>
          </cell>
          <cell r="BG388">
            <v>0</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U388">
            <v>0</v>
          </cell>
          <cell r="BV388">
            <v>0</v>
          </cell>
        </row>
        <row r="389">
          <cell r="P389">
            <v>12.119999999999997</v>
          </cell>
          <cell r="Q389">
            <v>0</v>
          </cell>
          <cell r="R389" t="str">
            <v/>
          </cell>
          <cell r="W389" t="str">
            <v>In your opinion, are officials of the central government loyal more to their tribe, to the country, or to their wallet?</v>
          </cell>
          <cell r="X389" t="str">
            <v/>
          </cell>
          <cell r="Y389" t="str">
            <v>Most Loyal To Country</v>
          </cell>
          <cell r="Z389" t="str">
            <v>Most Loyal to Tribe</v>
          </cell>
          <cell r="AA389" t="str">
            <v>Most Loyal to Wallet</v>
          </cell>
          <cell r="AB389">
            <v>0</v>
          </cell>
          <cell r="AC389">
            <v>0</v>
          </cell>
          <cell r="AD389">
            <v>0</v>
          </cell>
          <cell r="AE389">
            <v>0</v>
          </cell>
          <cell r="AF389">
            <v>0</v>
          </cell>
          <cell r="AG389">
            <v>0</v>
          </cell>
          <cell r="AH389">
            <v>0</v>
          </cell>
          <cell r="AI389">
            <v>0</v>
          </cell>
          <cell r="AJ389">
            <v>0</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0</v>
          </cell>
          <cell r="BA389">
            <v>0</v>
          </cell>
          <cell r="BB389">
            <v>0</v>
          </cell>
          <cell r="BC389">
            <v>0</v>
          </cell>
          <cell r="BD389">
            <v>0</v>
          </cell>
          <cell r="BE389">
            <v>0</v>
          </cell>
          <cell r="BF389">
            <v>0</v>
          </cell>
          <cell r="BG389">
            <v>0</v>
          </cell>
          <cell r="BH389">
            <v>0</v>
          </cell>
          <cell r="BI389">
            <v>0</v>
          </cell>
          <cell r="BJ389">
            <v>0</v>
          </cell>
          <cell r="BK389">
            <v>0</v>
          </cell>
          <cell r="BL389">
            <v>0</v>
          </cell>
          <cell r="BM389">
            <v>0</v>
          </cell>
          <cell r="BN389">
            <v>0</v>
          </cell>
          <cell r="BO389">
            <v>0</v>
          </cell>
          <cell r="BP389">
            <v>0</v>
          </cell>
          <cell r="BQ389">
            <v>0</v>
          </cell>
          <cell r="BR389">
            <v>0</v>
          </cell>
          <cell r="BS389">
            <v>0</v>
          </cell>
          <cell r="BT389">
            <v>0</v>
          </cell>
          <cell r="BU389">
            <v>0</v>
          </cell>
          <cell r="BV389">
            <v>0</v>
          </cell>
        </row>
        <row r="390">
          <cell r="P390">
            <v>12.139999999999997</v>
          </cell>
          <cell r="Q390">
            <v>0</v>
          </cell>
          <cell r="R390" t="str">
            <v/>
          </cell>
          <cell r="W390" t="e">
            <v>#N/A</v>
          </cell>
          <cell r="X390" t="e">
            <v>#N/A</v>
          </cell>
          <cell r="Y390" t="str">
            <v>A Lot</v>
          </cell>
          <cell r="Z390" t="str">
            <v>A Little Bit</v>
          </cell>
          <cell r="AA390" t="str">
            <v>Not At All</v>
          </cell>
          <cell r="AB390">
            <v>0</v>
          </cell>
          <cell r="AC390">
            <v>0</v>
          </cell>
          <cell r="AD390">
            <v>0</v>
          </cell>
          <cell r="AE390">
            <v>0</v>
          </cell>
          <cell r="AF390">
            <v>0</v>
          </cell>
          <cell r="AG390">
            <v>0</v>
          </cell>
          <cell r="AH390">
            <v>0</v>
          </cell>
          <cell r="AI390">
            <v>0</v>
          </cell>
          <cell r="AJ390">
            <v>0</v>
          </cell>
          <cell r="AK390">
            <v>0</v>
          </cell>
          <cell r="AL390">
            <v>0</v>
          </cell>
          <cell r="AM390">
            <v>0</v>
          </cell>
          <cell r="AN390">
            <v>0</v>
          </cell>
          <cell r="AO390">
            <v>0</v>
          </cell>
          <cell r="AP390">
            <v>0</v>
          </cell>
          <cell r="AQ390">
            <v>0</v>
          </cell>
          <cell r="AR390">
            <v>0</v>
          </cell>
          <cell r="AS390">
            <v>0</v>
          </cell>
          <cell r="AT390">
            <v>0</v>
          </cell>
          <cell r="AU390">
            <v>0</v>
          </cell>
          <cell r="AV390">
            <v>0</v>
          </cell>
          <cell r="AW390">
            <v>0</v>
          </cell>
          <cell r="AX390">
            <v>0</v>
          </cell>
          <cell r="AY390">
            <v>0</v>
          </cell>
          <cell r="AZ390">
            <v>0</v>
          </cell>
          <cell r="BA390">
            <v>0</v>
          </cell>
          <cell r="BB390">
            <v>0</v>
          </cell>
          <cell r="BC390">
            <v>0</v>
          </cell>
          <cell r="BD390">
            <v>0</v>
          </cell>
          <cell r="BE390">
            <v>0</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U390">
            <v>0</v>
          </cell>
          <cell r="BV390">
            <v>0</v>
          </cell>
        </row>
        <row r="391">
          <cell r="P391">
            <v>12.149999999999997</v>
          </cell>
          <cell r="Q391">
            <v>0</v>
          </cell>
          <cell r="R391" t="str">
            <v/>
          </cell>
          <cell r="W391" t="e">
            <v>#N/A</v>
          </cell>
          <cell r="X391" t="e">
            <v>#N/A</v>
          </cell>
          <cell r="Y391" t="str">
            <v>A Lot</v>
          </cell>
          <cell r="Z391" t="str">
            <v>A Little Bit</v>
          </cell>
          <cell r="AA391" t="str">
            <v>Not At All</v>
          </cell>
          <cell r="AB391">
            <v>0</v>
          </cell>
          <cell r="AC391">
            <v>0</v>
          </cell>
          <cell r="AD391">
            <v>0</v>
          </cell>
          <cell r="AE391">
            <v>0</v>
          </cell>
          <cell r="AF391">
            <v>0</v>
          </cell>
          <cell r="AG391">
            <v>0</v>
          </cell>
          <cell r="AH391">
            <v>0</v>
          </cell>
          <cell r="AI391">
            <v>0</v>
          </cell>
          <cell r="AJ391">
            <v>0</v>
          </cell>
          <cell r="AK391">
            <v>0</v>
          </cell>
          <cell r="AL391">
            <v>0</v>
          </cell>
          <cell r="AM391">
            <v>0</v>
          </cell>
          <cell r="AN391">
            <v>0</v>
          </cell>
          <cell r="AO391">
            <v>0</v>
          </cell>
          <cell r="AP391">
            <v>0</v>
          </cell>
          <cell r="AQ391">
            <v>0</v>
          </cell>
          <cell r="AR391">
            <v>0</v>
          </cell>
          <cell r="AS391">
            <v>0</v>
          </cell>
          <cell r="AT391">
            <v>0</v>
          </cell>
          <cell r="AU391">
            <v>0</v>
          </cell>
          <cell r="AV391">
            <v>0</v>
          </cell>
          <cell r="AW391">
            <v>0</v>
          </cell>
          <cell r="AX391">
            <v>0</v>
          </cell>
          <cell r="AY391">
            <v>0</v>
          </cell>
          <cell r="AZ391">
            <v>0</v>
          </cell>
          <cell r="BA391">
            <v>0</v>
          </cell>
          <cell r="BB391">
            <v>0</v>
          </cell>
          <cell r="BC391">
            <v>0</v>
          </cell>
          <cell r="BD391">
            <v>0</v>
          </cell>
          <cell r="BE391">
            <v>0</v>
          </cell>
          <cell r="BF391">
            <v>0</v>
          </cell>
          <cell r="BG391">
            <v>0</v>
          </cell>
          <cell r="BH391">
            <v>0</v>
          </cell>
          <cell r="BI391">
            <v>0</v>
          </cell>
          <cell r="BJ391">
            <v>0</v>
          </cell>
          <cell r="BK391">
            <v>0</v>
          </cell>
          <cell r="BL391">
            <v>0</v>
          </cell>
          <cell r="BM391">
            <v>0</v>
          </cell>
          <cell r="BN391">
            <v>0</v>
          </cell>
          <cell r="BO391">
            <v>0</v>
          </cell>
          <cell r="BP391">
            <v>0</v>
          </cell>
          <cell r="BQ391">
            <v>0</v>
          </cell>
          <cell r="BR391">
            <v>0</v>
          </cell>
          <cell r="BS391">
            <v>0</v>
          </cell>
          <cell r="BT391">
            <v>0</v>
          </cell>
          <cell r="BU391">
            <v>0</v>
          </cell>
          <cell r="BV391">
            <v>0</v>
          </cell>
        </row>
        <row r="392">
          <cell r="P392">
            <v>12.159999999999997</v>
          </cell>
          <cell r="Q392">
            <v>0</v>
          </cell>
          <cell r="R392" t="str">
            <v/>
          </cell>
          <cell r="W392" t="str">
            <v>In general do you approve or disapprove of the way in which the Taliban is making its demands?: 1) Approve 2) Neither Approve nor Disapprove; 3) Dissaprove</v>
          </cell>
          <cell r="X392" t="str">
            <v/>
          </cell>
          <cell r="Y392" t="str">
            <v>Approve</v>
          </cell>
          <cell r="Z392" t="str">
            <v>Neither Approve nor Disapprove</v>
          </cell>
          <cell r="AA392" t="str">
            <v>Disapprove</v>
          </cell>
          <cell r="AB392">
            <v>0</v>
          </cell>
          <cell r="AC392">
            <v>0</v>
          </cell>
          <cell r="AD392">
            <v>0</v>
          </cell>
          <cell r="AE392">
            <v>0</v>
          </cell>
          <cell r="AF392">
            <v>0</v>
          </cell>
          <cell r="AG392">
            <v>0</v>
          </cell>
          <cell r="AH392">
            <v>0</v>
          </cell>
          <cell r="AI392">
            <v>0</v>
          </cell>
          <cell r="AJ392">
            <v>0</v>
          </cell>
          <cell r="AK392">
            <v>0</v>
          </cell>
          <cell r="AL392">
            <v>0</v>
          </cell>
          <cell r="AM392">
            <v>0</v>
          </cell>
          <cell r="AN392">
            <v>0</v>
          </cell>
          <cell r="AO392">
            <v>0</v>
          </cell>
          <cell r="AP392">
            <v>0</v>
          </cell>
          <cell r="AQ392">
            <v>0</v>
          </cell>
          <cell r="AR392">
            <v>0</v>
          </cell>
          <cell r="AS392">
            <v>0</v>
          </cell>
          <cell r="AT392">
            <v>0</v>
          </cell>
          <cell r="AU392">
            <v>0</v>
          </cell>
          <cell r="AV392">
            <v>0</v>
          </cell>
          <cell r="AW392">
            <v>0</v>
          </cell>
          <cell r="AX392">
            <v>0</v>
          </cell>
          <cell r="AY392">
            <v>0</v>
          </cell>
          <cell r="AZ392">
            <v>0</v>
          </cell>
          <cell r="BA392">
            <v>0</v>
          </cell>
          <cell r="BB392">
            <v>0</v>
          </cell>
          <cell r="BC392">
            <v>0</v>
          </cell>
          <cell r="BD392">
            <v>0</v>
          </cell>
          <cell r="BE392">
            <v>0</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U392">
            <v>0</v>
          </cell>
          <cell r="BV392">
            <v>0</v>
          </cell>
        </row>
        <row r="393">
          <cell r="P393">
            <v>12.169999999999996</v>
          </cell>
          <cell r="Q393">
            <v>0</v>
          </cell>
          <cell r="R393" t="str">
            <v/>
          </cell>
          <cell r="W393" t="str">
            <v>Family Matters?</v>
          </cell>
          <cell r="X393" t="str">
            <v/>
          </cell>
          <cell r="Y393" t="str">
            <v>No</v>
          </cell>
          <cell r="Z393" t="str">
            <v>Yes</v>
          </cell>
          <cell r="AA393">
            <v>0</v>
          </cell>
          <cell r="AB393">
            <v>0</v>
          </cell>
          <cell r="AC393">
            <v>0</v>
          </cell>
          <cell r="AD393">
            <v>0</v>
          </cell>
          <cell r="AE393">
            <v>0</v>
          </cell>
          <cell r="AF393">
            <v>0</v>
          </cell>
          <cell r="AG393">
            <v>0</v>
          </cell>
          <cell r="AH393">
            <v>0</v>
          </cell>
          <cell r="AI393">
            <v>0</v>
          </cell>
          <cell r="AJ393">
            <v>0</v>
          </cell>
          <cell r="AK393">
            <v>0</v>
          </cell>
          <cell r="AL393">
            <v>0</v>
          </cell>
          <cell r="AM393">
            <v>0</v>
          </cell>
          <cell r="AN393">
            <v>0</v>
          </cell>
          <cell r="AO393">
            <v>0</v>
          </cell>
          <cell r="AP393">
            <v>0</v>
          </cell>
          <cell r="AQ393">
            <v>0</v>
          </cell>
          <cell r="AR393">
            <v>0</v>
          </cell>
          <cell r="AS393">
            <v>0</v>
          </cell>
          <cell r="AT393">
            <v>0</v>
          </cell>
          <cell r="AU393">
            <v>0</v>
          </cell>
          <cell r="AV393">
            <v>0</v>
          </cell>
          <cell r="AW393">
            <v>0</v>
          </cell>
          <cell r="AX393">
            <v>0</v>
          </cell>
          <cell r="AY393">
            <v>0</v>
          </cell>
          <cell r="AZ393">
            <v>0</v>
          </cell>
          <cell r="BA393">
            <v>0</v>
          </cell>
          <cell r="BB393">
            <v>0</v>
          </cell>
          <cell r="BC393">
            <v>0</v>
          </cell>
          <cell r="BD393">
            <v>0</v>
          </cell>
          <cell r="BE393">
            <v>0</v>
          </cell>
          <cell r="BF393">
            <v>0</v>
          </cell>
          <cell r="BG393">
            <v>0</v>
          </cell>
          <cell r="BH393">
            <v>0</v>
          </cell>
          <cell r="BI393">
            <v>0</v>
          </cell>
          <cell r="BJ393">
            <v>0</v>
          </cell>
          <cell r="BK393">
            <v>0</v>
          </cell>
          <cell r="BL393">
            <v>0</v>
          </cell>
          <cell r="BM393">
            <v>0</v>
          </cell>
          <cell r="BN393">
            <v>0</v>
          </cell>
          <cell r="BO393">
            <v>0</v>
          </cell>
          <cell r="BP393">
            <v>0</v>
          </cell>
          <cell r="BQ393">
            <v>0</v>
          </cell>
          <cell r="BR393">
            <v>0</v>
          </cell>
          <cell r="BS393">
            <v>0</v>
          </cell>
          <cell r="BT393">
            <v>0</v>
          </cell>
          <cell r="BU393">
            <v>0</v>
          </cell>
          <cell r="BV393">
            <v>0</v>
          </cell>
        </row>
        <row r="394">
          <cell r="P394">
            <v>12.179999999999996</v>
          </cell>
          <cell r="Q394">
            <v>0</v>
          </cell>
          <cell r="R394" t="str">
            <v/>
          </cell>
          <cell r="W394" t="str">
            <v>Disputes?</v>
          </cell>
          <cell r="X394" t="str">
            <v/>
          </cell>
          <cell r="Y394" t="str">
            <v>No</v>
          </cell>
          <cell r="Z394" t="str">
            <v>Yes</v>
          </cell>
          <cell r="AA394">
            <v>0</v>
          </cell>
          <cell r="AB394">
            <v>0</v>
          </cell>
          <cell r="AC394">
            <v>0</v>
          </cell>
          <cell r="AD394">
            <v>0</v>
          </cell>
          <cell r="AE394">
            <v>0</v>
          </cell>
          <cell r="AF394">
            <v>0</v>
          </cell>
          <cell r="AG394">
            <v>0</v>
          </cell>
          <cell r="AH394">
            <v>0</v>
          </cell>
          <cell r="AI394">
            <v>0</v>
          </cell>
          <cell r="AJ394">
            <v>0</v>
          </cell>
          <cell r="AK394">
            <v>0</v>
          </cell>
          <cell r="AL394">
            <v>0</v>
          </cell>
          <cell r="AM394">
            <v>0</v>
          </cell>
          <cell r="AN394">
            <v>0</v>
          </cell>
          <cell r="AO394">
            <v>0</v>
          </cell>
          <cell r="AP394">
            <v>0</v>
          </cell>
          <cell r="AQ394">
            <v>0</v>
          </cell>
          <cell r="AR394">
            <v>0</v>
          </cell>
          <cell r="AS394">
            <v>0</v>
          </cell>
          <cell r="AT394">
            <v>0</v>
          </cell>
          <cell r="AU394">
            <v>0</v>
          </cell>
          <cell r="AV394">
            <v>0</v>
          </cell>
          <cell r="AW394">
            <v>0</v>
          </cell>
          <cell r="AX394">
            <v>0</v>
          </cell>
          <cell r="AY394">
            <v>0</v>
          </cell>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U394">
            <v>0</v>
          </cell>
          <cell r="BV394">
            <v>0</v>
          </cell>
        </row>
        <row r="395">
          <cell r="P395">
            <v>12.189999999999996</v>
          </cell>
          <cell r="Q395">
            <v>0</v>
          </cell>
          <cell r="R395" t="str">
            <v/>
          </cell>
          <cell r="W395" t="str">
            <v>Agriculture or the Harvest?</v>
          </cell>
          <cell r="X395" t="str">
            <v/>
          </cell>
          <cell r="Y395" t="str">
            <v>No</v>
          </cell>
          <cell r="Z395" t="str">
            <v>Yes</v>
          </cell>
          <cell r="AA395">
            <v>0</v>
          </cell>
          <cell r="AB395">
            <v>0</v>
          </cell>
          <cell r="AC395">
            <v>0</v>
          </cell>
          <cell r="AD395">
            <v>0</v>
          </cell>
          <cell r="AE395">
            <v>0</v>
          </cell>
          <cell r="AF395">
            <v>0</v>
          </cell>
          <cell r="AG395">
            <v>0</v>
          </cell>
          <cell r="AH395">
            <v>0</v>
          </cell>
          <cell r="AI395">
            <v>0</v>
          </cell>
          <cell r="AJ395">
            <v>0</v>
          </cell>
          <cell r="AK395">
            <v>0</v>
          </cell>
          <cell r="AL395">
            <v>0</v>
          </cell>
          <cell r="AM395">
            <v>0</v>
          </cell>
          <cell r="AN395">
            <v>0</v>
          </cell>
          <cell r="AO395">
            <v>0</v>
          </cell>
          <cell r="AP395">
            <v>0</v>
          </cell>
          <cell r="AQ395">
            <v>0</v>
          </cell>
          <cell r="AR395">
            <v>0</v>
          </cell>
          <cell r="AS395">
            <v>0</v>
          </cell>
          <cell r="AT395">
            <v>0</v>
          </cell>
          <cell r="AU395">
            <v>0</v>
          </cell>
          <cell r="AV395">
            <v>0</v>
          </cell>
          <cell r="AW395">
            <v>0</v>
          </cell>
          <cell r="AX395">
            <v>0</v>
          </cell>
          <cell r="AY395">
            <v>0</v>
          </cell>
          <cell r="AZ395">
            <v>0</v>
          </cell>
          <cell r="BA395">
            <v>0</v>
          </cell>
          <cell r="BB395">
            <v>0</v>
          </cell>
          <cell r="BC395">
            <v>0</v>
          </cell>
          <cell r="BD395">
            <v>0</v>
          </cell>
          <cell r="BE395">
            <v>0</v>
          </cell>
          <cell r="BF395">
            <v>0</v>
          </cell>
          <cell r="BG395">
            <v>0</v>
          </cell>
          <cell r="BH395">
            <v>0</v>
          </cell>
          <cell r="BI395">
            <v>0</v>
          </cell>
          <cell r="BJ395">
            <v>0</v>
          </cell>
          <cell r="BK395">
            <v>0</v>
          </cell>
          <cell r="BL395">
            <v>0</v>
          </cell>
          <cell r="BM395">
            <v>0</v>
          </cell>
          <cell r="BN395">
            <v>0</v>
          </cell>
          <cell r="BO395">
            <v>0</v>
          </cell>
          <cell r="BP395">
            <v>0</v>
          </cell>
          <cell r="BQ395">
            <v>0</v>
          </cell>
          <cell r="BR395">
            <v>0</v>
          </cell>
          <cell r="BS395">
            <v>0</v>
          </cell>
          <cell r="BT395">
            <v>0</v>
          </cell>
          <cell r="BU395">
            <v>0</v>
          </cell>
          <cell r="BV395">
            <v>0</v>
          </cell>
        </row>
        <row r="396">
          <cell r="P396">
            <v>12.199999999999996</v>
          </cell>
          <cell r="Q396">
            <v>0</v>
          </cell>
          <cell r="R396" t="str">
            <v/>
          </cell>
          <cell r="W396" t="str">
            <v>Development Projects?</v>
          </cell>
          <cell r="X396" t="str">
            <v/>
          </cell>
          <cell r="Y396" t="str">
            <v>No</v>
          </cell>
          <cell r="Z396" t="str">
            <v>Yes</v>
          </cell>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cell r="AS396">
            <v>0</v>
          </cell>
          <cell r="AT396">
            <v>0</v>
          </cell>
          <cell r="AU396">
            <v>0</v>
          </cell>
          <cell r="AV396">
            <v>0</v>
          </cell>
          <cell r="AW396">
            <v>0</v>
          </cell>
          <cell r="AX396">
            <v>0</v>
          </cell>
          <cell r="AY396">
            <v>0</v>
          </cell>
          <cell r="AZ396">
            <v>0</v>
          </cell>
          <cell r="BA396">
            <v>0</v>
          </cell>
          <cell r="BB396">
            <v>0</v>
          </cell>
          <cell r="BC396">
            <v>0</v>
          </cell>
          <cell r="BD396">
            <v>0</v>
          </cell>
          <cell r="BE396">
            <v>0</v>
          </cell>
          <cell r="BF396">
            <v>0</v>
          </cell>
          <cell r="BG396">
            <v>0</v>
          </cell>
          <cell r="BH396">
            <v>0</v>
          </cell>
          <cell r="BI396">
            <v>0</v>
          </cell>
          <cell r="BJ396">
            <v>0</v>
          </cell>
          <cell r="BK396">
            <v>0</v>
          </cell>
          <cell r="BL396">
            <v>0</v>
          </cell>
          <cell r="BM396">
            <v>0</v>
          </cell>
          <cell r="BN396">
            <v>0</v>
          </cell>
          <cell r="BO396">
            <v>0</v>
          </cell>
          <cell r="BP396">
            <v>0</v>
          </cell>
          <cell r="BQ396">
            <v>0</v>
          </cell>
          <cell r="BR396">
            <v>0</v>
          </cell>
          <cell r="BS396">
            <v>0</v>
          </cell>
          <cell r="BT396">
            <v>0</v>
          </cell>
          <cell r="BU396">
            <v>0</v>
          </cell>
          <cell r="BV396">
            <v>0</v>
          </cell>
        </row>
        <row r="397">
          <cell r="P397">
            <v>12.209999999999996</v>
          </cell>
          <cell r="Q397">
            <v>0</v>
          </cell>
          <cell r="R397" t="str">
            <v/>
          </cell>
          <cell r="W397" t="str">
            <v>Local Governance Issues</v>
          </cell>
          <cell r="X397" t="str">
            <v/>
          </cell>
          <cell r="Y397" t="str">
            <v>No</v>
          </cell>
          <cell r="Z397" t="str">
            <v>Yes</v>
          </cell>
          <cell r="AA397">
            <v>0</v>
          </cell>
          <cell r="AB397">
            <v>0</v>
          </cell>
          <cell r="AC397">
            <v>0</v>
          </cell>
          <cell r="AD397">
            <v>0</v>
          </cell>
          <cell r="AE397">
            <v>0</v>
          </cell>
          <cell r="AF397">
            <v>0</v>
          </cell>
          <cell r="AG397">
            <v>0</v>
          </cell>
          <cell r="AH397">
            <v>0</v>
          </cell>
          <cell r="AI397">
            <v>0</v>
          </cell>
          <cell r="AJ397">
            <v>0</v>
          </cell>
          <cell r="AK397">
            <v>0</v>
          </cell>
          <cell r="AL397">
            <v>0</v>
          </cell>
          <cell r="AM397">
            <v>0</v>
          </cell>
          <cell r="AN397">
            <v>0</v>
          </cell>
          <cell r="AO397">
            <v>0</v>
          </cell>
          <cell r="AP397">
            <v>0</v>
          </cell>
          <cell r="AQ397">
            <v>0</v>
          </cell>
          <cell r="AR397">
            <v>0</v>
          </cell>
          <cell r="AS397">
            <v>0</v>
          </cell>
          <cell r="AT397">
            <v>0</v>
          </cell>
          <cell r="AU397">
            <v>0</v>
          </cell>
          <cell r="AV397">
            <v>0</v>
          </cell>
          <cell r="AW397">
            <v>0</v>
          </cell>
          <cell r="AX397">
            <v>0</v>
          </cell>
          <cell r="AY397">
            <v>0</v>
          </cell>
          <cell r="AZ397">
            <v>0</v>
          </cell>
          <cell r="BA397">
            <v>0</v>
          </cell>
          <cell r="BB397">
            <v>0</v>
          </cell>
          <cell r="BC397">
            <v>0</v>
          </cell>
          <cell r="BD397">
            <v>0</v>
          </cell>
          <cell r="BE397">
            <v>0</v>
          </cell>
          <cell r="BF397">
            <v>0</v>
          </cell>
          <cell r="BG397">
            <v>0</v>
          </cell>
          <cell r="BH397">
            <v>0</v>
          </cell>
          <cell r="BI397">
            <v>0</v>
          </cell>
          <cell r="BJ397">
            <v>0</v>
          </cell>
          <cell r="BK397">
            <v>0</v>
          </cell>
          <cell r="BL397">
            <v>0</v>
          </cell>
          <cell r="BM397">
            <v>0</v>
          </cell>
          <cell r="BN397">
            <v>0</v>
          </cell>
          <cell r="BO397">
            <v>0</v>
          </cell>
          <cell r="BP397">
            <v>0</v>
          </cell>
          <cell r="BQ397">
            <v>0</v>
          </cell>
          <cell r="BR397">
            <v>0</v>
          </cell>
          <cell r="BS397">
            <v>0</v>
          </cell>
          <cell r="BT397">
            <v>0</v>
          </cell>
          <cell r="BU397">
            <v>0</v>
          </cell>
          <cell r="BV397">
            <v>0</v>
          </cell>
        </row>
        <row r="398">
          <cell r="P398">
            <v>10.130000000000001</v>
          </cell>
          <cell r="Q398">
            <v>0</v>
          </cell>
          <cell r="R398" t="str">
            <v/>
          </cell>
          <cell r="W398" t="str">
            <v>During the past week, have you done this?</v>
          </cell>
          <cell r="X398" t="str">
            <v/>
          </cell>
          <cell r="Y398" t="str">
            <v>No</v>
          </cell>
          <cell r="Z398" t="str">
            <v>Yes</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cell r="BB398">
            <v>0</v>
          </cell>
          <cell r="BC398">
            <v>0</v>
          </cell>
          <cell r="BD398">
            <v>0</v>
          </cell>
          <cell r="BE398">
            <v>0</v>
          </cell>
          <cell r="BF398">
            <v>0</v>
          </cell>
          <cell r="BG398">
            <v>0</v>
          </cell>
          <cell r="BH398">
            <v>0</v>
          </cell>
          <cell r="BI398">
            <v>0</v>
          </cell>
          <cell r="BJ398">
            <v>0</v>
          </cell>
          <cell r="BK398">
            <v>0</v>
          </cell>
          <cell r="BL398">
            <v>0</v>
          </cell>
          <cell r="BM398">
            <v>0</v>
          </cell>
          <cell r="BN398">
            <v>0</v>
          </cell>
          <cell r="BO398">
            <v>0</v>
          </cell>
          <cell r="BP398">
            <v>0</v>
          </cell>
          <cell r="BQ398">
            <v>0</v>
          </cell>
          <cell r="BR398">
            <v>0</v>
          </cell>
          <cell r="BS398">
            <v>0</v>
          </cell>
          <cell r="BT398">
            <v>0</v>
          </cell>
          <cell r="BU398">
            <v>0</v>
          </cell>
          <cell r="BV398">
            <v>0</v>
          </cell>
        </row>
        <row r="399">
          <cell r="P399">
            <v>10.15</v>
          </cell>
          <cell r="Q399">
            <v>0</v>
          </cell>
          <cell r="R399" t="str">
            <v/>
          </cell>
          <cell r="W399" t="str">
            <v>How often are people in this village willing to help other villagers outside of their household? All the time, some of the time, or never?</v>
          </cell>
          <cell r="X399" t="str">
            <v/>
          </cell>
          <cell r="Y399" t="str">
            <v>Villagers Help Each Other and Cooperate Well Together</v>
          </cell>
          <cell r="Z399" t="str">
            <v>There Have Been a Few Cases of Villagers Not Helping Each Other and/or Cooperating</v>
          </cell>
          <cell r="AA399" t="str">
            <v>People Are Never Helping Each Other</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cell r="BB399">
            <v>0</v>
          </cell>
          <cell r="BC399">
            <v>0</v>
          </cell>
          <cell r="BD399">
            <v>0</v>
          </cell>
          <cell r="BE399">
            <v>0</v>
          </cell>
          <cell r="BF399">
            <v>0</v>
          </cell>
          <cell r="BG399">
            <v>0</v>
          </cell>
          <cell r="BH399">
            <v>0</v>
          </cell>
          <cell r="BI399">
            <v>0</v>
          </cell>
          <cell r="BJ399">
            <v>0</v>
          </cell>
          <cell r="BK399">
            <v>0</v>
          </cell>
          <cell r="BL399">
            <v>0</v>
          </cell>
          <cell r="BM399">
            <v>0</v>
          </cell>
          <cell r="BN399">
            <v>0</v>
          </cell>
          <cell r="BO399">
            <v>0</v>
          </cell>
          <cell r="BP399">
            <v>0</v>
          </cell>
          <cell r="BQ399">
            <v>0</v>
          </cell>
          <cell r="BR399">
            <v>0</v>
          </cell>
          <cell r="BS399">
            <v>0</v>
          </cell>
          <cell r="BT399">
            <v>0</v>
          </cell>
          <cell r="BU399">
            <v>0</v>
          </cell>
          <cell r="BV399">
            <v>0</v>
          </cell>
        </row>
        <row r="400">
          <cell r="P400">
            <v>10.16</v>
          </cell>
          <cell r="Q400">
            <v>0</v>
          </cell>
          <cell r="R400" t="str">
            <v/>
          </cell>
          <cell r="W400" t="str">
            <v>In this village, are there any families that have problems with other families in the village?</v>
          </cell>
          <cell r="X400" t="str">
            <v/>
          </cell>
          <cell r="Y400" t="str">
            <v>No, No Families In This Village Have Problems With Any Problems With Other Households</v>
          </cell>
          <cell r="Z400" t="str">
            <v>Yes, There Are Families That Have Problems With Other Families</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cell r="BB400">
            <v>0</v>
          </cell>
          <cell r="BC400">
            <v>0</v>
          </cell>
          <cell r="BD400">
            <v>0</v>
          </cell>
          <cell r="BE400">
            <v>0</v>
          </cell>
          <cell r="BF400">
            <v>0</v>
          </cell>
          <cell r="BG400">
            <v>0</v>
          </cell>
          <cell r="BH400">
            <v>0</v>
          </cell>
          <cell r="BI400">
            <v>0</v>
          </cell>
          <cell r="BJ400">
            <v>0</v>
          </cell>
          <cell r="BK400">
            <v>0</v>
          </cell>
          <cell r="BL400">
            <v>0</v>
          </cell>
          <cell r="BM400">
            <v>0</v>
          </cell>
          <cell r="BN400">
            <v>0</v>
          </cell>
          <cell r="BO400">
            <v>0</v>
          </cell>
          <cell r="BP400">
            <v>0</v>
          </cell>
          <cell r="BQ400">
            <v>0</v>
          </cell>
          <cell r="BR400">
            <v>0</v>
          </cell>
          <cell r="BS400">
            <v>0</v>
          </cell>
          <cell r="BT400">
            <v>0</v>
          </cell>
          <cell r="BU400">
            <v>0</v>
          </cell>
          <cell r="BV400">
            <v>0</v>
          </cell>
        </row>
        <row r="401">
          <cell r="P401">
            <v>10.7</v>
          </cell>
          <cell r="Q401">
            <v>0</v>
          </cell>
          <cell r="R401" t="str">
            <v/>
          </cell>
          <cell r="W401" t="str">
            <v>Do you consider it appropriate to discuss governance issues with people outside the household or in a public setting?</v>
          </cell>
          <cell r="X401" t="str">
            <v/>
          </cell>
          <cell r="Y401">
            <v>0</v>
          </cell>
          <cell r="Z401">
            <v>0</v>
          </cell>
          <cell r="AA401">
            <v>0</v>
          </cell>
          <cell r="AB401">
            <v>0</v>
          </cell>
          <cell r="AC401">
            <v>0</v>
          </cell>
          <cell r="AD401">
            <v>0</v>
          </cell>
          <cell r="AE401">
            <v>0</v>
          </cell>
          <cell r="AF401">
            <v>0</v>
          </cell>
          <cell r="AG401">
            <v>0</v>
          </cell>
          <cell r="AH401">
            <v>0</v>
          </cell>
          <cell r="AI401">
            <v>0</v>
          </cell>
          <cell r="AJ401">
            <v>0</v>
          </cell>
          <cell r="AK401">
            <v>0</v>
          </cell>
          <cell r="AL401">
            <v>0</v>
          </cell>
          <cell r="AM401">
            <v>0</v>
          </cell>
          <cell r="AN401">
            <v>0</v>
          </cell>
          <cell r="AO401">
            <v>0</v>
          </cell>
          <cell r="AP401">
            <v>0</v>
          </cell>
          <cell r="AQ401">
            <v>0</v>
          </cell>
          <cell r="AR401">
            <v>0</v>
          </cell>
          <cell r="AS401">
            <v>0</v>
          </cell>
          <cell r="AT401">
            <v>0</v>
          </cell>
          <cell r="AU401">
            <v>0</v>
          </cell>
          <cell r="AV401">
            <v>0</v>
          </cell>
          <cell r="AW401">
            <v>0</v>
          </cell>
          <cell r="AX401">
            <v>0</v>
          </cell>
          <cell r="AY401">
            <v>0</v>
          </cell>
          <cell r="AZ401">
            <v>0</v>
          </cell>
          <cell r="BA401">
            <v>0</v>
          </cell>
          <cell r="BB401">
            <v>0</v>
          </cell>
          <cell r="BC401">
            <v>0</v>
          </cell>
          <cell r="BD401">
            <v>0</v>
          </cell>
          <cell r="BE401">
            <v>0</v>
          </cell>
          <cell r="BF401">
            <v>0</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0</v>
          </cell>
          <cell r="BU401">
            <v>0</v>
          </cell>
          <cell r="BV401">
            <v>0</v>
          </cell>
        </row>
        <row r="402">
          <cell r="P402">
            <v>10.72</v>
          </cell>
          <cell r="Q402">
            <v>0</v>
          </cell>
          <cell r="R402" t="str">
            <v/>
          </cell>
          <cell r="W402" t="str">
            <v>Is is appropriate to discuss households problems with people outside of the family?</v>
          </cell>
          <cell r="X402" t="str">
            <v/>
          </cell>
          <cell r="Y402" t="str">
            <v>Correct</v>
          </cell>
          <cell r="Z402" t="str">
            <v>Incorrect</v>
          </cell>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cell r="AS402">
            <v>0</v>
          </cell>
          <cell r="AT402">
            <v>0</v>
          </cell>
          <cell r="AU402">
            <v>0</v>
          </cell>
          <cell r="AV402">
            <v>0</v>
          </cell>
          <cell r="AW402">
            <v>0</v>
          </cell>
          <cell r="AX402">
            <v>0</v>
          </cell>
          <cell r="AY402">
            <v>0</v>
          </cell>
          <cell r="AZ402">
            <v>0</v>
          </cell>
          <cell r="BA402">
            <v>0</v>
          </cell>
          <cell r="BB402">
            <v>0</v>
          </cell>
          <cell r="BC402">
            <v>0</v>
          </cell>
          <cell r="BD402">
            <v>0</v>
          </cell>
          <cell r="BE402">
            <v>0</v>
          </cell>
          <cell r="BF402">
            <v>0</v>
          </cell>
          <cell r="BG402">
            <v>0</v>
          </cell>
          <cell r="BH402">
            <v>0</v>
          </cell>
          <cell r="BI402">
            <v>0</v>
          </cell>
          <cell r="BJ402">
            <v>0</v>
          </cell>
          <cell r="BK402">
            <v>0</v>
          </cell>
          <cell r="BL402">
            <v>0</v>
          </cell>
          <cell r="BM402">
            <v>0</v>
          </cell>
          <cell r="BN402">
            <v>0</v>
          </cell>
          <cell r="BO402">
            <v>0</v>
          </cell>
          <cell r="BP402">
            <v>0</v>
          </cell>
          <cell r="BQ402">
            <v>0</v>
          </cell>
          <cell r="BR402">
            <v>0</v>
          </cell>
          <cell r="BS402">
            <v>0</v>
          </cell>
          <cell r="BT402">
            <v>0</v>
          </cell>
          <cell r="BU402">
            <v>0</v>
          </cell>
          <cell r="BV402">
            <v>0</v>
          </cell>
        </row>
        <row r="403">
          <cell r="P403">
            <v>10.73</v>
          </cell>
          <cell r="Q403">
            <v>0</v>
          </cell>
          <cell r="R403" t="str">
            <v/>
          </cell>
          <cell r="W403" t="str">
            <v>Is is appropriate to discuss issues of local governance with people outside of the family?</v>
          </cell>
          <cell r="X403" t="str">
            <v/>
          </cell>
          <cell r="Y403" t="str">
            <v>Correct</v>
          </cell>
          <cell r="Z403" t="str">
            <v>Incorrect</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cell r="BB403">
            <v>0</v>
          </cell>
          <cell r="BC403">
            <v>0</v>
          </cell>
          <cell r="BD403">
            <v>0</v>
          </cell>
          <cell r="BE403">
            <v>0</v>
          </cell>
          <cell r="BF403">
            <v>0</v>
          </cell>
          <cell r="BG403">
            <v>0</v>
          </cell>
          <cell r="BH403">
            <v>0</v>
          </cell>
          <cell r="BI403">
            <v>0</v>
          </cell>
          <cell r="BJ403">
            <v>0</v>
          </cell>
          <cell r="BK403">
            <v>0</v>
          </cell>
          <cell r="BL403">
            <v>0</v>
          </cell>
          <cell r="BM403">
            <v>0</v>
          </cell>
          <cell r="BN403">
            <v>0</v>
          </cell>
          <cell r="BO403">
            <v>0</v>
          </cell>
          <cell r="BP403">
            <v>0</v>
          </cell>
          <cell r="BQ403">
            <v>0</v>
          </cell>
          <cell r="BR403">
            <v>0</v>
          </cell>
          <cell r="BS403">
            <v>0</v>
          </cell>
          <cell r="BT403">
            <v>0</v>
          </cell>
          <cell r="BU403">
            <v>0</v>
          </cell>
          <cell r="BV403">
            <v>0</v>
          </cell>
        </row>
        <row r="404">
          <cell r="P404">
            <v>10.61</v>
          </cell>
          <cell r="Q404">
            <v>0</v>
          </cell>
          <cell r="R404" t="str">
            <v/>
          </cell>
          <cell r="W404" t="str">
            <v>Do you feel you have more influence in village decision-making as a group or as an individual?</v>
          </cell>
          <cell r="X404" t="str">
            <v/>
          </cell>
          <cell r="Y404" t="str">
            <v>As A Group</v>
          </cell>
          <cell r="Z404" t="str">
            <v>As An Individual</v>
          </cell>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cell r="BB404">
            <v>0</v>
          </cell>
          <cell r="BC404">
            <v>0</v>
          </cell>
          <cell r="BD404">
            <v>0</v>
          </cell>
          <cell r="BE404">
            <v>0</v>
          </cell>
          <cell r="BF404">
            <v>0</v>
          </cell>
          <cell r="BG404">
            <v>0</v>
          </cell>
          <cell r="BH404">
            <v>0</v>
          </cell>
          <cell r="BI404">
            <v>0</v>
          </cell>
          <cell r="BJ404">
            <v>0</v>
          </cell>
          <cell r="BK404">
            <v>0</v>
          </cell>
          <cell r="BL404">
            <v>0</v>
          </cell>
          <cell r="BM404">
            <v>0</v>
          </cell>
          <cell r="BN404">
            <v>0</v>
          </cell>
          <cell r="BO404">
            <v>0</v>
          </cell>
          <cell r="BP404">
            <v>0</v>
          </cell>
          <cell r="BQ404">
            <v>0</v>
          </cell>
          <cell r="BR404">
            <v>0</v>
          </cell>
          <cell r="BS404">
            <v>0</v>
          </cell>
          <cell r="BT404">
            <v>0</v>
          </cell>
          <cell r="BU404">
            <v>0</v>
          </cell>
          <cell r="BV404">
            <v>0</v>
          </cell>
        </row>
        <row r="405">
          <cell r="P405">
            <v>10.74</v>
          </cell>
          <cell r="Q405">
            <v>0</v>
          </cell>
          <cell r="R405" t="str">
            <v/>
          </cell>
          <cell r="W405" t="str">
            <v>During the past 12 months, have you participated in these activities as part of a group:</v>
          </cell>
          <cell r="X405" t="str">
            <v/>
          </cell>
          <cell r="Y405">
            <v>0</v>
          </cell>
          <cell r="Z405">
            <v>0</v>
          </cell>
          <cell r="AA405">
            <v>0</v>
          </cell>
          <cell r="AB405">
            <v>0</v>
          </cell>
          <cell r="AC405">
            <v>0</v>
          </cell>
          <cell r="AD405">
            <v>0</v>
          </cell>
          <cell r="AE405">
            <v>0</v>
          </cell>
          <cell r="AF405">
            <v>0</v>
          </cell>
          <cell r="AG405">
            <v>0</v>
          </cell>
          <cell r="AH405">
            <v>0</v>
          </cell>
          <cell r="AI405">
            <v>0</v>
          </cell>
          <cell r="AJ405">
            <v>0</v>
          </cell>
          <cell r="AK405">
            <v>0</v>
          </cell>
          <cell r="AL405">
            <v>0</v>
          </cell>
          <cell r="AM405">
            <v>0</v>
          </cell>
          <cell r="AN405">
            <v>0</v>
          </cell>
          <cell r="AO405">
            <v>0</v>
          </cell>
          <cell r="AP405">
            <v>0</v>
          </cell>
          <cell r="AQ405">
            <v>0</v>
          </cell>
          <cell r="AR405">
            <v>0</v>
          </cell>
          <cell r="AS405">
            <v>0</v>
          </cell>
          <cell r="AT405">
            <v>0</v>
          </cell>
          <cell r="AU405">
            <v>0</v>
          </cell>
          <cell r="AV405">
            <v>0</v>
          </cell>
          <cell r="AW405">
            <v>0</v>
          </cell>
          <cell r="AX405">
            <v>0</v>
          </cell>
          <cell r="AY405">
            <v>0</v>
          </cell>
          <cell r="AZ405">
            <v>0</v>
          </cell>
          <cell r="BA405">
            <v>0</v>
          </cell>
          <cell r="BB405">
            <v>0</v>
          </cell>
          <cell r="BC405">
            <v>0</v>
          </cell>
          <cell r="BD405">
            <v>0</v>
          </cell>
          <cell r="BE405">
            <v>0</v>
          </cell>
          <cell r="BF405">
            <v>0</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0</v>
          </cell>
          <cell r="BU405">
            <v>0</v>
          </cell>
          <cell r="BV405">
            <v>0</v>
          </cell>
        </row>
        <row r="406">
          <cell r="P406">
            <v>10.75</v>
          </cell>
          <cell r="Q406">
            <v>0</v>
          </cell>
          <cell r="R406" t="str">
            <v/>
          </cell>
          <cell r="W406" t="str">
            <v>During the past 12 months, have you participated in any activities, such as resolving conflicts, as part of a group?</v>
          </cell>
          <cell r="X406" t="str">
            <v/>
          </cell>
          <cell r="Y406" t="str">
            <v>No</v>
          </cell>
          <cell r="Z406" t="str">
            <v>Yes</v>
          </cell>
          <cell r="AA406">
            <v>0</v>
          </cell>
          <cell r="AB406">
            <v>0</v>
          </cell>
          <cell r="AC406">
            <v>0</v>
          </cell>
          <cell r="AD406">
            <v>0</v>
          </cell>
          <cell r="AE406">
            <v>0</v>
          </cell>
          <cell r="AF406">
            <v>0</v>
          </cell>
          <cell r="AG406">
            <v>0</v>
          </cell>
          <cell r="AH406">
            <v>0</v>
          </cell>
          <cell r="AI406">
            <v>0</v>
          </cell>
          <cell r="AJ406">
            <v>0</v>
          </cell>
          <cell r="AK406">
            <v>0</v>
          </cell>
          <cell r="AL406">
            <v>0</v>
          </cell>
          <cell r="AM406">
            <v>0</v>
          </cell>
          <cell r="AN406">
            <v>0</v>
          </cell>
          <cell r="AO406">
            <v>0</v>
          </cell>
          <cell r="AP406">
            <v>0</v>
          </cell>
          <cell r="AQ406">
            <v>0</v>
          </cell>
          <cell r="AR406">
            <v>0</v>
          </cell>
          <cell r="AS406">
            <v>0</v>
          </cell>
          <cell r="AT406">
            <v>0</v>
          </cell>
          <cell r="AU406">
            <v>0</v>
          </cell>
          <cell r="AV406">
            <v>0</v>
          </cell>
          <cell r="AW406">
            <v>0</v>
          </cell>
          <cell r="AX406">
            <v>0</v>
          </cell>
          <cell r="AY406">
            <v>0</v>
          </cell>
          <cell r="AZ406">
            <v>0</v>
          </cell>
          <cell r="BA406">
            <v>0</v>
          </cell>
          <cell r="BB406">
            <v>0</v>
          </cell>
          <cell r="BC406">
            <v>0</v>
          </cell>
          <cell r="BD406">
            <v>0</v>
          </cell>
          <cell r="BE406">
            <v>0</v>
          </cell>
          <cell r="BF406">
            <v>0</v>
          </cell>
          <cell r="BG406">
            <v>0</v>
          </cell>
          <cell r="BH406">
            <v>0</v>
          </cell>
          <cell r="BI406">
            <v>0</v>
          </cell>
          <cell r="BJ406">
            <v>0</v>
          </cell>
          <cell r="BK406">
            <v>0</v>
          </cell>
          <cell r="BL406">
            <v>0</v>
          </cell>
          <cell r="BM406">
            <v>0</v>
          </cell>
          <cell r="BN406">
            <v>0</v>
          </cell>
          <cell r="BO406">
            <v>0</v>
          </cell>
          <cell r="BP406">
            <v>0</v>
          </cell>
          <cell r="BQ406">
            <v>0</v>
          </cell>
          <cell r="BR406">
            <v>0</v>
          </cell>
          <cell r="BS406">
            <v>0</v>
          </cell>
          <cell r="BT406">
            <v>0</v>
          </cell>
          <cell r="BU406">
            <v>0</v>
          </cell>
          <cell r="BV406">
            <v>0</v>
          </cell>
        </row>
        <row r="407">
          <cell r="P407">
            <v>10.76</v>
          </cell>
          <cell r="Q407">
            <v>0</v>
          </cell>
          <cell r="R407" t="str">
            <v/>
          </cell>
          <cell r="W407" t="str">
            <v>Joint Decision Making in Local Political Matters</v>
          </cell>
          <cell r="X407" t="str">
            <v/>
          </cell>
          <cell r="Y407" t="str">
            <v>No</v>
          </cell>
          <cell r="Z407" t="str">
            <v>Yes</v>
          </cell>
          <cell r="AA407">
            <v>0</v>
          </cell>
          <cell r="AB407">
            <v>0</v>
          </cell>
          <cell r="AC407">
            <v>0</v>
          </cell>
          <cell r="AD407">
            <v>0</v>
          </cell>
          <cell r="AE407">
            <v>0</v>
          </cell>
          <cell r="AF407">
            <v>0</v>
          </cell>
          <cell r="AG407">
            <v>0</v>
          </cell>
          <cell r="AH407">
            <v>0</v>
          </cell>
          <cell r="AI407">
            <v>0</v>
          </cell>
          <cell r="AJ407">
            <v>0</v>
          </cell>
          <cell r="AK407">
            <v>0</v>
          </cell>
          <cell r="AL407">
            <v>0</v>
          </cell>
          <cell r="AM407">
            <v>0</v>
          </cell>
          <cell r="AN407">
            <v>0</v>
          </cell>
          <cell r="AO407">
            <v>0</v>
          </cell>
          <cell r="AP407">
            <v>0</v>
          </cell>
          <cell r="AQ407">
            <v>0</v>
          </cell>
          <cell r="AR407">
            <v>0</v>
          </cell>
          <cell r="AS407">
            <v>0</v>
          </cell>
          <cell r="AT407">
            <v>0</v>
          </cell>
          <cell r="AU407">
            <v>0</v>
          </cell>
          <cell r="AV407">
            <v>0</v>
          </cell>
          <cell r="AW407">
            <v>0</v>
          </cell>
          <cell r="AX407">
            <v>0</v>
          </cell>
          <cell r="AY407">
            <v>0</v>
          </cell>
          <cell r="AZ407">
            <v>0</v>
          </cell>
          <cell r="BA407">
            <v>0</v>
          </cell>
          <cell r="BB407">
            <v>0</v>
          </cell>
          <cell r="BC407">
            <v>0</v>
          </cell>
          <cell r="BD407">
            <v>0</v>
          </cell>
          <cell r="BE407">
            <v>0</v>
          </cell>
          <cell r="BF407">
            <v>0</v>
          </cell>
          <cell r="BG407">
            <v>0</v>
          </cell>
          <cell r="BH407">
            <v>0</v>
          </cell>
          <cell r="BI407">
            <v>0</v>
          </cell>
          <cell r="BJ407">
            <v>0</v>
          </cell>
          <cell r="BK407">
            <v>0</v>
          </cell>
          <cell r="BL407">
            <v>0</v>
          </cell>
          <cell r="BM407">
            <v>0</v>
          </cell>
          <cell r="BN407">
            <v>0</v>
          </cell>
          <cell r="BO407">
            <v>0</v>
          </cell>
          <cell r="BP407">
            <v>0</v>
          </cell>
          <cell r="BQ407">
            <v>0</v>
          </cell>
          <cell r="BR407">
            <v>0</v>
          </cell>
          <cell r="BS407">
            <v>0</v>
          </cell>
          <cell r="BT407">
            <v>0</v>
          </cell>
          <cell r="BU407">
            <v>0</v>
          </cell>
          <cell r="BV407">
            <v>0</v>
          </cell>
        </row>
        <row r="408">
          <cell r="P408">
            <v>10.77</v>
          </cell>
          <cell r="Q408">
            <v>0</v>
          </cell>
          <cell r="R408" t="str">
            <v/>
          </cell>
          <cell r="W408" t="str">
            <v>Joint Decision Making in How to Interact with External Assistance Agencies</v>
          </cell>
          <cell r="X408" t="str">
            <v/>
          </cell>
          <cell r="Y408" t="str">
            <v>No</v>
          </cell>
          <cell r="Z408" t="str">
            <v>Yes</v>
          </cell>
          <cell r="AA408">
            <v>0</v>
          </cell>
          <cell r="AB408">
            <v>0</v>
          </cell>
          <cell r="AC408">
            <v>0</v>
          </cell>
          <cell r="AD408">
            <v>0</v>
          </cell>
          <cell r="AE408">
            <v>0</v>
          </cell>
          <cell r="AF408">
            <v>0</v>
          </cell>
          <cell r="AG408">
            <v>0</v>
          </cell>
          <cell r="AH408">
            <v>0</v>
          </cell>
          <cell r="AI408">
            <v>0</v>
          </cell>
          <cell r="AJ408">
            <v>0</v>
          </cell>
          <cell r="AK408">
            <v>0</v>
          </cell>
          <cell r="AL408">
            <v>0</v>
          </cell>
          <cell r="AM408">
            <v>0</v>
          </cell>
          <cell r="AN408">
            <v>0</v>
          </cell>
          <cell r="AO408">
            <v>0</v>
          </cell>
          <cell r="AP408">
            <v>0</v>
          </cell>
          <cell r="AQ408">
            <v>0</v>
          </cell>
          <cell r="AR408">
            <v>0</v>
          </cell>
          <cell r="AS408">
            <v>0</v>
          </cell>
          <cell r="AT408">
            <v>0</v>
          </cell>
          <cell r="AU408">
            <v>0</v>
          </cell>
          <cell r="AV408">
            <v>0</v>
          </cell>
          <cell r="AW408">
            <v>0</v>
          </cell>
          <cell r="AX408">
            <v>0</v>
          </cell>
          <cell r="AY408">
            <v>0</v>
          </cell>
          <cell r="AZ408">
            <v>0</v>
          </cell>
          <cell r="BA408">
            <v>0</v>
          </cell>
          <cell r="BB408">
            <v>0</v>
          </cell>
          <cell r="BC408">
            <v>0</v>
          </cell>
          <cell r="BD408">
            <v>0</v>
          </cell>
          <cell r="BE408">
            <v>0</v>
          </cell>
          <cell r="BF408">
            <v>0</v>
          </cell>
          <cell r="BG408">
            <v>0</v>
          </cell>
          <cell r="BH408">
            <v>0</v>
          </cell>
          <cell r="BI408">
            <v>0</v>
          </cell>
          <cell r="BJ408">
            <v>0</v>
          </cell>
          <cell r="BK408">
            <v>0</v>
          </cell>
          <cell r="BL408">
            <v>0</v>
          </cell>
          <cell r="BM408">
            <v>0</v>
          </cell>
          <cell r="BN408">
            <v>0</v>
          </cell>
          <cell r="BO408">
            <v>0</v>
          </cell>
          <cell r="BP408">
            <v>0</v>
          </cell>
          <cell r="BQ408">
            <v>0</v>
          </cell>
          <cell r="BR408">
            <v>0</v>
          </cell>
          <cell r="BS408">
            <v>0</v>
          </cell>
          <cell r="BT408">
            <v>0</v>
          </cell>
          <cell r="BU408">
            <v>0</v>
          </cell>
          <cell r="BV408">
            <v>0</v>
          </cell>
        </row>
        <row r="409">
          <cell r="P409">
            <v>10.52</v>
          </cell>
          <cell r="Q409">
            <v>0</v>
          </cell>
          <cell r="R409" t="str">
            <v/>
          </cell>
          <cell r="W409" t="str">
            <v>Daughter</v>
          </cell>
          <cell r="X409" t="str">
            <v/>
          </cell>
          <cell r="Y409" t="str">
            <v>No</v>
          </cell>
          <cell r="Z409" t="str">
            <v>Yes</v>
          </cell>
          <cell r="AA409">
            <v>0</v>
          </cell>
          <cell r="AB409">
            <v>0</v>
          </cell>
          <cell r="AC409">
            <v>0</v>
          </cell>
          <cell r="AD409">
            <v>0</v>
          </cell>
          <cell r="AE409">
            <v>0</v>
          </cell>
          <cell r="AF409">
            <v>0</v>
          </cell>
          <cell r="AG409">
            <v>0</v>
          </cell>
          <cell r="AH409">
            <v>0</v>
          </cell>
          <cell r="AI409">
            <v>0</v>
          </cell>
          <cell r="AJ409">
            <v>0</v>
          </cell>
          <cell r="AK409">
            <v>0</v>
          </cell>
          <cell r="AL409">
            <v>0</v>
          </cell>
          <cell r="AM409">
            <v>0</v>
          </cell>
          <cell r="AN409">
            <v>0</v>
          </cell>
          <cell r="AO409">
            <v>0</v>
          </cell>
          <cell r="AP409">
            <v>0</v>
          </cell>
          <cell r="AQ409">
            <v>0</v>
          </cell>
          <cell r="AR409">
            <v>0</v>
          </cell>
          <cell r="AS409">
            <v>0</v>
          </cell>
          <cell r="AT409">
            <v>0</v>
          </cell>
          <cell r="AU409">
            <v>0</v>
          </cell>
          <cell r="AV409">
            <v>0</v>
          </cell>
          <cell r="AW409">
            <v>0</v>
          </cell>
          <cell r="AX409">
            <v>0</v>
          </cell>
          <cell r="AY409">
            <v>0</v>
          </cell>
          <cell r="AZ409">
            <v>0</v>
          </cell>
          <cell r="BA409">
            <v>0</v>
          </cell>
          <cell r="BB409">
            <v>0</v>
          </cell>
          <cell r="BC409">
            <v>0</v>
          </cell>
          <cell r="BD409">
            <v>0</v>
          </cell>
          <cell r="BE409">
            <v>0</v>
          </cell>
          <cell r="BF409">
            <v>0</v>
          </cell>
          <cell r="BG409">
            <v>0</v>
          </cell>
          <cell r="BH409">
            <v>0</v>
          </cell>
          <cell r="BI409">
            <v>0</v>
          </cell>
          <cell r="BJ409">
            <v>0</v>
          </cell>
          <cell r="BK409">
            <v>0</v>
          </cell>
          <cell r="BL409">
            <v>0</v>
          </cell>
          <cell r="BM409">
            <v>0</v>
          </cell>
          <cell r="BN409">
            <v>0</v>
          </cell>
          <cell r="BO409">
            <v>0</v>
          </cell>
          <cell r="BP409">
            <v>0</v>
          </cell>
          <cell r="BQ409">
            <v>0</v>
          </cell>
          <cell r="BR409">
            <v>0</v>
          </cell>
          <cell r="BS409">
            <v>0</v>
          </cell>
          <cell r="BT409">
            <v>0</v>
          </cell>
          <cell r="BU409">
            <v>0</v>
          </cell>
          <cell r="BV409">
            <v>0</v>
          </cell>
        </row>
        <row r="410">
          <cell r="P410">
            <v>10.54</v>
          </cell>
          <cell r="Q410">
            <v>0</v>
          </cell>
          <cell r="R410" t="str">
            <v/>
          </cell>
          <cell r="W410" t="str">
            <v>Parents</v>
          </cell>
          <cell r="X410" t="str">
            <v/>
          </cell>
          <cell r="Y410" t="str">
            <v>No</v>
          </cell>
          <cell r="Z410" t="str">
            <v>Yes</v>
          </cell>
          <cell r="AA410">
            <v>0</v>
          </cell>
          <cell r="AB410">
            <v>0</v>
          </cell>
          <cell r="AC410">
            <v>0</v>
          </cell>
          <cell r="AD410">
            <v>0</v>
          </cell>
          <cell r="AE410">
            <v>0</v>
          </cell>
          <cell r="AF410">
            <v>0</v>
          </cell>
          <cell r="AG410">
            <v>0</v>
          </cell>
          <cell r="AH410">
            <v>0</v>
          </cell>
          <cell r="AI410">
            <v>0</v>
          </cell>
          <cell r="AJ410">
            <v>0</v>
          </cell>
          <cell r="AK410">
            <v>0</v>
          </cell>
          <cell r="AL410">
            <v>0</v>
          </cell>
          <cell r="AM410">
            <v>0</v>
          </cell>
          <cell r="AN410">
            <v>0</v>
          </cell>
          <cell r="AO410">
            <v>0</v>
          </cell>
          <cell r="AP410">
            <v>0</v>
          </cell>
          <cell r="AQ410">
            <v>0</v>
          </cell>
          <cell r="AR410">
            <v>0</v>
          </cell>
          <cell r="AS410">
            <v>0</v>
          </cell>
          <cell r="AT410">
            <v>0</v>
          </cell>
          <cell r="AU410">
            <v>0</v>
          </cell>
          <cell r="AV410">
            <v>0</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0</v>
          </cell>
          <cell r="BV410">
            <v>0</v>
          </cell>
        </row>
        <row r="411">
          <cell r="P411">
            <v>10.55</v>
          </cell>
          <cell r="Q411">
            <v>0</v>
          </cell>
          <cell r="R411" t="str">
            <v/>
          </cell>
          <cell r="W411" t="str">
            <v>Other Male Relatives</v>
          </cell>
          <cell r="X411" t="str">
            <v/>
          </cell>
          <cell r="Y411" t="str">
            <v>No</v>
          </cell>
          <cell r="Z411" t="str">
            <v>Yes</v>
          </cell>
          <cell r="AA411">
            <v>0</v>
          </cell>
          <cell r="AB411">
            <v>0</v>
          </cell>
          <cell r="AC411">
            <v>0</v>
          </cell>
          <cell r="AD411">
            <v>0</v>
          </cell>
          <cell r="AE411">
            <v>0</v>
          </cell>
          <cell r="AF411">
            <v>0</v>
          </cell>
          <cell r="AG411">
            <v>0</v>
          </cell>
          <cell r="AH411">
            <v>0</v>
          </cell>
          <cell r="AI411">
            <v>0</v>
          </cell>
          <cell r="AJ411">
            <v>0</v>
          </cell>
          <cell r="AK411">
            <v>0</v>
          </cell>
          <cell r="AL411">
            <v>0</v>
          </cell>
          <cell r="AM411">
            <v>0</v>
          </cell>
          <cell r="AN411">
            <v>0</v>
          </cell>
          <cell r="AO411">
            <v>0</v>
          </cell>
          <cell r="AP411">
            <v>0</v>
          </cell>
          <cell r="AQ411">
            <v>0</v>
          </cell>
          <cell r="AR411">
            <v>0</v>
          </cell>
          <cell r="AS411">
            <v>0</v>
          </cell>
          <cell r="AT411">
            <v>0</v>
          </cell>
          <cell r="AU411">
            <v>0</v>
          </cell>
          <cell r="AV411">
            <v>0</v>
          </cell>
          <cell r="AW411">
            <v>0</v>
          </cell>
          <cell r="AX411">
            <v>0</v>
          </cell>
          <cell r="AY411">
            <v>0</v>
          </cell>
          <cell r="AZ411">
            <v>0</v>
          </cell>
          <cell r="BA411">
            <v>0</v>
          </cell>
          <cell r="BB411">
            <v>0</v>
          </cell>
          <cell r="BC411">
            <v>0</v>
          </cell>
          <cell r="BD411">
            <v>0</v>
          </cell>
          <cell r="BE411">
            <v>0</v>
          </cell>
          <cell r="BF411">
            <v>0</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U411">
            <v>0</v>
          </cell>
          <cell r="BV411">
            <v>0</v>
          </cell>
        </row>
        <row r="412">
          <cell r="P412">
            <v>10.56</v>
          </cell>
          <cell r="Q412">
            <v>0</v>
          </cell>
          <cell r="R412" t="str">
            <v/>
          </cell>
          <cell r="W412" t="str">
            <v>Other Female Relatives</v>
          </cell>
          <cell r="X412" t="str">
            <v/>
          </cell>
          <cell r="Y412" t="str">
            <v>No</v>
          </cell>
          <cell r="Z412" t="str">
            <v>Yes</v>
          </cell>
          <cell r="AA412">
            <v>0</v>
          </cell>
          <cell r="AB412">
            <v>0</v>
          </cell>
          <cell r="AC412">
            <v>0</v>
          </cell>
          <cell r="AD412">
            <v>0</v>
          </cell>
          <cell r="AE412">
            <v>0</v>
          </cell>
          <cell r="AF412">
            <v>0</v>
          </cell>
          <cell r="AG412">
            <v>0</v>
          </cell>
          <cell r="AH412">
            <v>0</v>
          </cell>
          <cell r="AI412">
            <v>0</v>
          </cell>
          <cell r="AJ412">
            <v>0</v>
          </cell>
          <cell r="AK412">
            <v>0</v>
          </cell>
          <cell r="AL412">
            <v>0</v>
          </cell>
          <cell r="AM412">
            <v>0</v>
          </cell>
          <cell r="AN412">
            <v>0</v>
          </cell>
          <cell r="AO412">
            <v>0</v>
          </cell>
          <cell r="AP412">
            <v>0</v>
          </cell>
          <cell r="AQ412">
            <v>0</v>
          </cell>
          <cell r="AR412">
            <v>0</v>
          </cell>
          <cell r="AS412">
            <v>0</v>
          </cell>
          <cell r="AT412">
            <v>0</v>
          </cell>
          <cell r="AU412">
            <v>0</v>
          </cell>
          <cell r="AV412">
            <v>0</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cell r="BV412">
            <v>0</v>
          </cell>
        </row>
        <row r="413">
          <cell r="P413">
            <v>10.57</v>
          </cell>
          <cell r="Q413">
            <v>0</v>
          </cell>
          <cell r="R413" t="str">
            <v/>
          </cell>
          <cell r="W413" t="str">
            <v>Villagers Outside Household</v>
          </cell>
          <cell r="X413" t="str">
            <v/>
          </cell>
          <cell r="Y413" t="str">
            <v>No</v>
          </cell>
          <cell r="Z413" t="str">
            <v>Yes</v>
          </cell>
          <cell r="AA413">
            <v>0</v>
          </cell>
          <cell r="AB413">
            <v>0</v>
          </cell>
          <cell r="AC413">
            <v>0</v>
          </cell>
          <cell r="AD413">
            <v>0</v>
          </cell>
          <cell r="AE413">
            <v>0</v>
          </cell>
          <cell r="AF413">
            <v>0</v>
          </cell>
          <cell r="AG413">
            <v>0</v>
          </cell>
          <cell r="AH413">
            <v>0</v>
          </cell>
          <cell r="AI413">
            <v>0</v>
          </cell>
          <cell r="AJ413">
            <v>0</v>
          </cell>
          <cell r="AK413">
            <v>0</v>
          </cell>
          <cell r="AL413">
            <v>0</v>
          </cell>
          <cell r="AM413">
            <v>0</v>
          </cell>
          <cell r="AN413">
            <v>0</v>
          </cell>
          <cell r="AO413">
            <v>0</v>
          </cell>
          <cell r="AP413">
            <v>0</v>
          </cell>
          <cell r="AQ413">
            <v>0</v>
          </cell>
          <cell r="AR413">
            <v>0</v>
          </cell>
          <cell r="AS413">
            <v>0</v>
          </cell>
          <cell r="AT413">
            <v>0</v>
          </cell>
          <cell r="AU413">
            <v>0</v>
          </cell>
          <cell r="AV413">
            <v>0</v>
          </cell>
          <cell r="AW413">
            <v>0</v>
          </cell>
          <cell r="AX413">
            <v>0</v>
          </cell>
          <cell r="AY413">
            <v>0</v>
          </cell>
          <cell r="AZ413">
            <v>0</v>
          </cell>
          <cell r="BA413">
            <v>0</v>
          </cell>
          <cell r="BB413">
            <v>0</v>
          </cell>
          <cell r="BC413">
            <v>0</v>
          </cell>
          <cell r="BD413">
            <v>0</v>
          </cell>
          <cell r="BE413">
            <v>0</v>
          </cell>
          <cell r="BF413">
            <v>0</v>
          </cell>
          <cell r="BG413">
            <v>0</v>
          </cell>
          <cell r="BH413">
            <v>0</v>
          </cell>
          <cell r="BI413">
            <v>0</v>
          </cell>
          <cell r="BJ413">
            <v>0</v>
          </cell>
          <cell r="BK413">
            <v>0</v>
          </cell>
          <cell r="BL413">
            <v>0</v>
          </cell>
          <cell r="BM413">
            <v>0</v>
          </cell>
          <cell r="BN413">
            <v>0</v>
          </cell>
          <cell r="BO413">
            <v>0</v>
          </cell>
          <cell r="BP413">
            <v>0</v>
          </cell>
          <cell r="BQ413">
            <v>0</v>
          </cell>
          <cell r="BR413">
            <v>0</v>
          </cell>
          <cell r="BS413">
            <v>0</v>
          </cell>
          <cell r="BT413">
            <v>0</v>
          </cell>
          <cell r="BU413">
            <v>0</v>
          </cell>
          <cell r="BV413">
            <v>0</v>
          </cell>
        </row>
        <row r="414">
          <cell r="P414">
            <v>10.58</v>
          </cell>
          <cell r="Q414">
            <v>0</v>
          </cell>
          <cell r="R414" t="str">
            <v/>
          </cell>
          <cell r="W414" t="str">
            <v>Influential People in Village</v>
          </cell>
          <cell r="X414" t="str">
            <v/>
          </cell>
          <cell r="Y414" t="str">
            <v>No</v>
          </cell>
          <cell r="Z414" t="str">
            <v>Yes</v>
          </cell>
          <cell r="AA414">
            <v>0</v>
          </cell>
          <cell r="AB414">
            <v>0</v>
          </cell>
          <cell r="AC414">
            <v>0</v>
          </cell>
          <cell r="AD414">
            <v>0</v>
          </cell>
          <cell r="AE414">
            <v>0</v>
          </cell>
          <cell r="AF414">
            <v>0</v>
          </cell>
          <cell r="AG414">
            <v>0</v>
          </cell>
          <cell r="AH414">
            <v>0</v>
          </cell>
          <cell r="AI414">
            <v>0</v>
          </cell>
          <cell r="AJ414">
            <v>0</v>
          </cell>
          <cell r="AK414">
            <v>0</v>
          </cell>
          <cell r="AL414">
            <v>0</v>
          </cell>
          <cell r="AM414">
            <v>0</v>
          </cell>
          <cell r="AN414">
            <v>0</v>
          </cell>
          <cell r="AO414">
            <v>0</v>
          </cell>
          <cell r="AP414">
            <v>0</v>
          </cell>
          <cell r="AQ414">
            <v>0</v>
          </cell>
          <cell r="AR414">
            <v>0</v>
          </cell>
          <cell r="AS414">
            <v>0</v>
          </cell>
          <cell r="AT414">
            <v>0</v>
          </cell>
          <cell r="AU414">
            <v>0</v>
          </cell>
          <cell r="AV414">
            <v>0</v>
          </cell>
          <cell r="AW414">
            <v>0</v>
          </cell>
          <cell r="AX414">
            <v>0</v>
          </cell>
          <cell r="AY414">
            <v>0</v>
          </cell>
          <cell r="AZ414">
            <v>0</v>
          </cell>
          <cell r="BA414">
            <v>0</v>
          </cell>
          <cell r="BB414">
            <v>0</v>
          </cell>
          <cell r="BC414">
            <v>0</v>
          </cell>
          <cell r="BD414">
            <v>0</v>
          </cell>
          <cell r="BE414">
            <v>0</v>
          </cell>
          <cell r="BF414">
            <v>0</v>
          </cell>
          <cell r="BG414">
            <v>0</v>
          </cell>
          <cell r="BH414">
            <v>0</v>
          </cell>
          <cell r="BI414">
            <v>0</v>
          </cell>
          <cell r="BJ414">
            <v>0</v>
          </cell>
          <cell r="BK414">
            <v>0</v>
          </cell>
          <cell r="BL414">
            <v>0</v>
          </cell>
          <cell r="BM414">
            <v>0</v>
          </cell>
          <cell r="BN414">
            <v>0</v>
          </cell>
          <cell r="BO414">
            <v>0</v>
          </cell>
          <cell r="BP414">
            <v>0</v>
          </cell>
          <cell r="BQ414">
            <v>0</v>
          </cell>
          <cell r="BR414">
            <v>0</v>
          </cell>
          <cell r="BS414">
            <v>0</v>
          </cell>
          <cell r="BT414">
            <v>0</v>
          </cell>
          <cell r="BU414">
            <v>0</v>
          </cell>
          <cell r="BV414">
            <v>0</v>
          </cell>
        </row>
        <row r="415">
          <cell r="P415">
            <v>10.59</v>
          </cell>
          <cell r="Q415">
            <v>0</v>
          </cell>
          <cell r="R415" t="str">
            <v/>
          </cell>
          <cell r="W415" t="str">
            <v>NGO Workers</v>
          </cell>
          <cell r="X415" t="str">
            <v/>
          </cell>
          <cell r="Y415" t="str">
            <v>No</v>
          </cell>
          <cell r="Z415" t="str">
            <v>Yes</v>
          </cell>
          <cell r="AA415">
            <v>0</v>
          </cell>
          <cell r="AB415">
            <v>0</v>
          </cell>
          <cell r="AC415">
            <v>0</v>
          </cell>
          <cell r="AD415">
            <v>0</v>
          </cell>
          <cell r="AE415">
            <v>0</v>
          </cell>
          <cell r="AF415">
            <v>0</v>
          </cell>
          <cell r="AG415">
            <v>0</v>
          </cell>
          <cell r="AH415">
            <v>0</v>
          </cell>
          <cell r="AI415">
            <v>0</v>
          </cell>
          <cell r="AJ415">
            <v>0</v>
          </cell>
          <cell r="AK415">
            <v>0</v>
          </cell>
          <cell r="AL415">
            <v>0</v>
          </cell>
          <cell r="AM415">
            <v>0</v>
          </cell>
          <cell r="AN415">
            <v>0</v>
          </cell>
          <cell r="AO415">
            <v>0</v>
          </cell>
          <cell r="AP415">
            <v>0</v>
          </cell>
          <cell r="AQ415">
            <v>0</v>
          </cell>
          <cell r="AR415">
            <v>0</v>
          </cell>
          <cell r="AS415">
            <v>0</v>
          </cell>
          <cell r="AT415">
            <v>0</v>
          </cell>
          <cell r="AU415">
            <v>0</v>
          </cell>
          <cell r="AV415">
            <v>0</v>
          </cell>
          <cell r="AW415">
            <v>0</v>
          </cell>
          <cell r="AX415">
            <v>0</v>
          </cell>
          <cell r="AY415">
            <v>0</v>
          </cell>
          <cell r="AZ415">
            <v>0</v>
          </cell>
          <cell r="BA415">
            <v>0</v>
          </cell>
          <cell r="BB415">
            <v>0</v>
          </cell>
          <cell r="BC415">
            <v>0</v>
          </cell>
          <cell r="BD415">
            <v>0</v>
          </cell>
          <cell r="BE415">
            <v>0</v>
          </cell>
          <cell r="BF415">
            <v>0</v>
          </cell>
          <cell r="BG415">
            <v>0</v>
          </cell>
          <cell r="BH415">
            <v>0</v>
          </cell>
          <cell r="BI415">
            <v>0</v>
          </cell>
          <cell r="BJ415">
            <v>0</v>
          </cell>
          <cell r="BK415">
            <v>0</v>
          </cell>
          <cell r="BL415">
            <v>0</v>
          </cell>
          <cell r="BM415">
            <v>0</v>
          </cell>
          <cell r="BN415">
            <v>0</v>
          </cell>
          <cell r="BO415">
            <v>0</v>
          </cell>
          <cell r="BP415">
            <v>0</v>
          </cell>
          <cell r="BQ415">
            <v>0</v>
          </cell>
          <cell r="BR415">
            <v>0</v>
          </cell>
          <cell r="BS415">
            <v>0</v>
          </cell>
          <cell r="BT415">
            <v>0</v>
          </cell>
          <cell r="BU415">
            <v>0</v>
          </cell>
          <cell r="BV415">
            <v>0</v>
          </cell>
        </row>
        <row r="416">
          <cell r="P416">
            <v>13.02</v>
          </cell>
          <cell r="Q416">
            <v>0</v>
          </cell>
          <cell r="R416" t="str">
            <v/>
          </cell>
          <cell r="W416" t="e">
            <v>#N/A</v>
          </cell>
          <cell r="X416" t="e">
            <v>#N/A</v>
          </cell>
          <cell r="Y416" t="str">
            <v>Zero Times</v>
          </cell>
          <cell r="Z416" t="str">
            <v>One Time</v>
          </cell>
          <cell r="AA416" t="str">
            <v>Two Times</v>
          </cell>
          <cell r="AB416" t="str">
            <v>Three Times</v>
          </cell>
          <cell r="AC416" t="str">
            <v>Four Times</v>
          </cell>
          <cell r="AD416" t="str">
            <v>Five Times</v>
          </cell>
          <cell r="AE416" t="str">
            <v>Six Times</v>
          </cell>
          <cell r="AF416" t="str">
            <v>Seven Times</v>
          </cell>
          <cell r="AG416" t="str">
            <v>Eight Times</v>
          </cell>
          <cell r="AH416" t="str">
            <v>Nine Times</v>
          </cell>
          <cell r="AI416" t="str">
            <v>Ten Times</v>
          </cell>
          <cell r="AJ416" t="str">
            <v>Twenty Times</v>
          </cell>
          <cell r="AK416" t="str">
            <v>Thirty Times</v>
          </cell>
          <cell r="AL416" t="str">
            <v>Forty Times</v>
          </cell>
          <cell r="AM416" t="str">
            <v>Fifty Times</v>
          </cell>
          <cell r="AN416" t="str">
            <v>Hundred Times</v>
          </cell>
          <cell r="AO416" t="str">
            <v>Other Times</v>
          </cell>
          <cell r="AP416" t="str">
            <v>Too Many to Count</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0</v>
          </cell>
          <cell r="BV416">
            <v>0</v>
          </cell>
        </row>
        <row r="417">
          <cell r="P417">
            <v>13.03</v>
          </cell>
          <cell r="Q417">
            <v>0</v>
          </cell>
          <cell r="R417" t="str">
            <v/>
          </cell>
          <cell r="W417" t="str">
            <v>During the past 12 months, how many times was this village visited by representatives of NGOs?</v>
          </cell>
          <cell r="X417" t="str">
            <v/>
          </cell>
          <cell r="Y417" t="str">
            <v>Zero Times</v>
          </cell>
          <cell r="Z417" t="str">
            <v>One Time</v>
          </cell>
          <cell r="AA417" t="str">
            <v>Two Times</v>
          </cell>
          <cell r="AB417" t="str">
            <v>Three Times</v>
          </cell>
          <cell r="AC417" t="str">
            <v>Four Times</v>
          </cell>
          <cell r="AD417" t="str">
            <v>Five Times</v>
          </cell>
          <cell r="AE417" t="str">
            <v>Six Times</v>
          </cell>
          <cell r="AF417" t="str">
            <v>Seven Times</v>
          </cell>
          <cell r="AG417" t="str">
            <v>Eight Times</v>
          </cell>
          <cell r="AH417" t="str">
            <v>Nine Times</v>
          </cell>
          <cell r="AI417" t="str">
            <v>Ten Times</v>
          </cell>
          <cell r="AJ417" t="str">
            <v>Twenty Times</v>
          </cell>
          <cell r="AK417" t="str">
            <v>Thirty Times</v>
          </cell>
          <cell r="AL417" t="str">
            <v>Forty Times</v>
          </cell>
          <cell r="AM417" t="str">
            <v>Fifty Times</v>
          </cell>
          <cell r="AN417" t="str">
            <v>Hundred Times</v>
          </cell>
          <cell r="AO417" t="str">
            <v>Other Times</v>
          </cell>
          <cell r="AP417" t="str">
            <v>Too Many to Count</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U417">
            <v>0</v>
          </cell>
          <cell r="BV417">
            <v>0</v>
          </cell>
        </row>
        <row r="418">
          <cell r="P418">
            <v>13.04</v>
          </cell>
          <cell r="Q418">
            <v>0</v>
          </cell>
          <cell r="R418" t="str">
            <v/>
          </cell>
          <cell r="W418" t="str">
            <v>During the past 12 months, how many times was this village visited by people distributing information about the Presidential Election?</v>
          </cell>
          <cell r="X418" t="str">
            <v/>
          </cell>
          <cell r="Y418" t="str">
            <v>Zero Times</v>
          </cell>
          <cell r="Z418" t="str">
            <v>One Time</v>
          </cell>
          <cell r="AA418" t="str">
            <v>Two Times</v>
          </cell>
          <cell r="AB418" t="str">
            <v>Three Times</v>
          </cell>
          <cell r="AC418" t="str">
            <v>Four Times</v>
          </cell>
          <cell r="AD418" t="str">
            <v>Five Times</v>
          </cell>
          <cell r="AE418" t="str">
            <v>Six Times</v>
          </cell>
          <cell r="AF418" t="str">
            <v>Seven Times</v>
          </cell>
          <cell r="AG418" t="str">
            <v>Eight Times</v>
          </cell>
          <cell r="AH418" t="str">
            <v>Nine Times</v>
          </cell>
          <cell r="AI418" t="str">
            <v>Ten Times</v>
          </cell>
          <cell r="AJ418" t="str">
            <v>Twenty Times</v>
          </cell>
          <cell r="AK418" t="str">
            <v>Thirty Times</v>
          </cell>
          <cell r="AL418" t="str">
            <v>Forty Times</v>
          </cell>
          <cell r="AM418" t="str">
            <v>Fifty Times</v>
          </cell>
          <cell r="AN418" t="str">
            <v>Hundred Times</v>
          </cell>
          <cell r="AO418" t="str">
            <v>Other Times</v>
          </cell>
          <cell r="AP418" t="str">
            <v>Too Many to Count</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U418">
            <v>0</v>
          </cell>
          <cell r="BV418">
            <v>0</v>
          </cell>
        </row>
        <row r="419">
          <cell r="P419">
            <v>13.049999999999999</v>
          </cell>
          <cell r="Q419">
            <v>0</v>
          </cell>
          <cell r="R419" t="str">
            <v/>
          </cell>
          <cell r="W419" t="str">
            <v>During the past 12 months, how many times was this village visited by people campaigning for an election candidate?</v>
          </cell>
          <cell r="X419" t="str">
            <v/>
          </cell>
          <cell r="Y419" t="str">
            <v>Zero Times</v>
          </cell>
          <cell r="Z419" t="str">
            <v>One Time</v>
          </cell>
          <cell r="AA419" t="str">
            <v>Two Times</v>
          </cell>
          <cell r="AB419" t="str">
            <v>Three Times</v>
          </cell>
          <cell r="AC419" t="str">
            <v>Four Times</v>
          </cell>
          <cell r="AD419" t="str">
            <v>Five Times</v>
          </cell>
          <cell r="AE419" t="str">
            <v>Six Times</v>
          </cell>
          <cell r="AF419" t="str">
            <v>Seven Times</v>
          </cell>
          <cell r="AG419" t="str">
            <v>Eight Times</v>
          </cell>
          <cell r="AH419" t="str">
            <v>Nine Times</v>
          </cell>
          <cell r="AI419" t="str">
            <v>Ten Times</v>
          </cell>
          <cell r="AJ419" t="str">
            <v>Twenty Times</v>
          </cell>
          <cell r="AK419" t="str">
            <v>Thirty Times</v>
          </cell>
          <cell r="AL419" t="str">
            <v>Forty Times</v>
          </cell>
          <cell r="AM419" t="str">
            <v>Fifty Times</v>
          </cell>
          <cell r="AN419" t="str">
            <v>Hundred Times</v>
          </cell>
          <cell r="AO419" t="str">
            <v>Other Times</v>
          </cell>
          <cell r="AP419" t="str">
            <v>Too Many to Count</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U419">
            <v>0</v>
          </cell>
          <cell r="BV419">
            <v>0</v>
          </cell>
        </row>
        <row r="420">
          <cell r="P420">
            <v>13.059999999999999</v>
          </cell>
          <cell r="Q420">
            <v>0</v>
          </cell>
          <cell r="R420" t="str">
            <v/>
          </cell>
          <cell r="W420" t="str">
            <v>During the past 12 months, how many times was this village visited by foreign military forces?</v>
          </cell>
          <cell r="X420" t="str">
            <v/>
          </cell>
          <cell r="Y420" t="str">
            <v>Zero Times</v>
          </cell>
          <cell r="Z420" t="str">
            <v>One Time</v>
          </cell>
          <cell r="AA420" t="str">
            <v>Two Times</v>
          </cell>
          <cell r="AB420" t="str">
            <v>Three Times</v>
          </cell>
          <cell r="AC420" t="str">
            <v>Four Times</v>
          </cell>
          <cell r="AD420" t="str">
            <v>Five Times</v>
          </cell>
          <cell r="AE420" t="str">
            <v>Six Times</v>
          </cell>
          <cell r="AF420" t="str">
            <v>Seven Times</v>
          </cell>
          <cell r="AG420" t="str">
            <v>Eight Times</v>
          </cell>
          <cell r="AH420" t="str">
            <v>Nine Times</v>
          </cell>
          <cell r="AI420" t="str">
            <v>Ten Times</v>
          </cell>
          <cell r="AJ420" t="str">
            <v>Twenty Times</v>
          </cell>
          <cell r="AK420" t="str">
            <v>Thirty Times</v>
          </cell>
          <cell r="AL420" t="str">
            <v>Forty Times</v>
          </cell>
          <cell r="AM420" t="str">
            <v>Fifty Times</v>
          </cell>
          <cell r="AN420" t="str">
            <v>Hundred Times</v>
          </cell>
          <cell r="AO420" t="str">
            <v>Other Times</v>
          </cell>
          <cell r="AP420" t="str">
            <v>Too Many to Count</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0</v>
          </cell>
          <cell r="BJ420">
            <v>0</v>
          </cell>
          <cell r="BK420">
            <v>0</v>
          </cell>
          <cell r="BL420">
            <v>0</v>
          </cell>
          <cell r="BM420">
            <v>0</v>
          </cell>
          <cell r="BN420">
            <v>0</v>
          </cell>
          <cell r="BO420">
            <v>0</v>
          </cell>
          <cell r="BP420">
            <v>0</v>
          </cell>
          <cell r="BQ420">
            <v>0</v>
          </cell>
          <cell r="BR420">
            <v>0</v>
          </cell>
          <cell r="BS420">
            <v>0</v>
          </cell>
          <cell r="BT420">
            <v>0</v>
          </cell>
          <cell r="BU420">
            <v>0</v>
          </cell>
          <cell r="BV420">
            <v>0</v>
          </cell>
        </row>
        <row r="421">
          <cell r="P421">
            <v>13.069999999999999</v>
          </cell>
          <cell r="Q421">
            <v>0</v>
          </cell>
          <cell r="R421" t="str">
            <v/>
          </cell>
          <cell r="W421" t="str">
            <v>During the past 12 months, how many times was this village visited by the Afghan National Army or Afghan National Police?</v>
          </cell>
          <cell r="X421" t="str">
            <v/>
          </cell>
          <cell r="Y421" t="str">
            <v>Zero Times</v>
          </cell>
          <cell r="Z421" t="str">
            <v>One Time</v>
          </cell>
          <cell r="AA421" t="str">
            <v>Two Times</v>
          </cell>
          <cell r="AB421" t="str">
            <v>Three Times</v>
          </cell>
          <cell r="AC421" t="str">
            <v>Four Times</v>
          </cell>
          <cell r="AD421" t="str">
            <v>Five Times</v>
          </cell>
          <cell r="AE421" t="str">
            <v>Six Times</v>
          </cell>
          <cell r="AF421" t="str">
            <v>Seven Times</v>
          </cell>
          <cell r="AG421" t="str">
            <v>Eight Times</v>
          </cell>
          <cell r="AH421" t="str">
            <v>Nine Times</v>
          </cell>
          <cell r="AI421" t="str">
            <v>Ten Times</v>
          </cell>
          <cell r="AJ421" t="str">
            <v>Twenty Times</v>
          </cell>
          <cell r="AK421" t="str">
            <v>Thirty Times</v>
          </cell>
          <cell r="AL421" t="str">
            <v>Forty Times</v>
          </cell>
          <cell r="AM421" t="str">
            <v>Fifty Times</v>
          </cell>
          <cell r="AN421" t="str">
            <v>Hundred Times</v>
          </cell>
          <cell r="AO421" t="str">
            <v>Other Times</v>
          </cell>
          <cell r="AP421" t="str">
            <v>Too Many to Count</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U421">
            <v>0</v>
          </cell>
          <cell r="BV421">
            <v>0</v>
          </cell>
        </row>
        <row r="422">
          <cell r="P422">
            <v>77.03</v>
          </cell>
          <cell r="Q422">
            <v>0</v>
          </cell>
          <cell r="R422" t="str">
            <v/>
          </cell>
          <cell r="W422" t="str">
            <v>Have you ever heard about the national solidarity program?</v>
          </cell>
          <cell r="X422" t="str">
            <v/>
          </cell>
          <cell r="Y422" t="str">
            <v>No</v>
          </cell>
          <cell r="Z422" t="str">
            <v>Yes</v>
          </cell>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U422">
            <v>0</v>
          </cell>
          <cell r="BV422">
            <v>0</v>
          </cell>
        </row>
        <row r="423">
          <cell r="P423">
            <v>77.040000000000006</v>
          </cell>
          <cell r="Q423">
            <v>0</v>
          </cell>
          <cell r="R423" t="str">
            <v/>
          </cell>
          <cell r="W423" t="str">
            <v>Does the national solidarity program fund any project in your village?</v>
          </cell>
          <cell r="X423" t="str">
            <v/>
          </cell>
          <cell r="Y423" t="str">
            <v>No</v>
          </cell>
          <cell r="Z423" t="str">
            <v>Yes</v>
          </cell>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cell r="BV423">
            <v>0</v>
          </cell>
        </row>
        <row r="424">
          <cell r="P424">
            <v>88.01</v>
          </cell>
          <cell r="Q424">
            <v>0</v>
          </cell>
          <cell r="R424" t="str">
            <v/>
          </cell>
          <cell r="W424" t="str">
            <v>Central Government</v>
          </cell>
          <cell r="X424" t="str">
            <v/>
          </cell>
          <cell r="Y424" t="str">
            <v>Excellent</v>
          </cell>
          <cell r="Z424" t="str">
            <v>Good</v>
          </cell>
          <cell r="AA424" t="str">
            <v>Fair</v>
          </cell>
          <cell r="AB424" t="str">
            <v>Poor</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cell r="BV424">
            <v>0</v>
          </cell>
        </row>
        <row r="425">
          <cell r="P425">
            <v>88.02000000000001</v>
          </cell>
          <cell r="Q425">
            <v>0</v>
          </cell>
          <cell r="R425" t="str">
            <v/>
          </cell>
          <cell r="W425" t="str">
            <v>Hamid Karzai as President of Afghanistan</v>
          </cell>
          <cell r="X425" t="str">
            <v/>
          </cell>
          <cell r="Y425" t="str">
            <v>Excellent</v>
          </cell>
          <cell r="Z425" t="str">
            <v>Good</v>
          </cell>
          <cell r="AA425" t="str">
            <v>Fair</v>
          </cell>
          <cell r="AB425" t="str">
            <v>Poor</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row>
        <row r="426">
          <cell r="P426">
            <v>88.030000000000015</v>
          </cell>
          <cell r="Q426">
            <v>0</v>
          </cell>
          <cell r="R426" t="str">
            <v/>
          </cell>
          <cell r="W426" t="str">
            <v>Provincial Government</v>
          </cell>
          <cell r="X426" t="str">
            <v/>
          </cell>
          <cell r="Y426" t="str">
            <v>Excellent</v>
          </cell>
          <cell r="Z426" t="str">
            <v>Good</v>
          </cell>
          <cell r="AA426" t="str">
            <v>Fair</v>
          </cell>
          <cell r="AB426" t="str">
            <v>Poor</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cell r="AS426">
            <v>0</v>
          </cell>
          <cell r="AT426">
            <v>0</v>
          </cell>
          <cell r="AU426">
            <v>0</v>
          </cell>
          <cell r="AV426">
            <v>0</v>
          </cell>
          <cell r="AW426">
            <v>0</v>
          </cell>
          <cell r="AX426">
            <v>0</v>
          </cell>
          <cell r="AY426">
            <v>0</v>
          </cell>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U426">
            <v>0</v>
          </cell>
          <cell r="BV426">
            <v>0</v>
          </cell>
        </row>
        <row r="427">
          <cell r="P427">
            <v>88.04000000000002</v>
          </cell>
          <cell r="Q427">
            <v>0</v>
          </cell>
          <cell r="R427" t="str">
            <v/>
          </cell>
          <cell r="W427" t="str">
            <v>District Government</v>
          </cell>
          <cell r="X427" t="str">
            <v/>
          </cell>
          <cell r="Y427" t="str">
            <v>Excellent</v>
          </cell>
          <cell r="Z427" t="str">
            <v>Good</v>
          </cell>
          <cell r="AA427" t="str">
            <v>Fair</v>
          </cell>
          <cell r="AB427" t="str">
            <v>Poor</v>
          </cell>
          <cell r="AC427">
            <v>0</v>
          </cell>
          <cell r="AD427">
            <v>0</v>
          </cell>
          <cell r="AE427">
            <v>0</v>
          </cell>
          <cell r="AF427">
            <v>0</v>
          </cell>
          <cell r="AG427">
            <v>0</v>
          </cell>
          <cell r="AH427">
            <v>0</v>
          </cell>
          <cell r="AI427">
            <v>0</v>
          </cell>
          <cell r="AJ427">
            <v>0</v>
          </cell>
          <cell r="AK427">
            <v>0</v>
          </cell>
          <cell r="AL427">
            <v>0</v>
          </cell>
          <cell r="AM427">
            <v>0</v>
          </cell>
          <cell r="AN427">
            <v>0</v>
          </cell>
          <cell r="AO427">
            <v>0</v>
          </cell>
          <cell r="AP427">
            <v>0</v>
          </cell>
          <cell r="AQ427">
            <v>0</v>
          </cell>
          <cell r="AR427">
            <v>0</v>
          </cell>
          <cell r="AS427">
            <v>0</v>
          </cell>
          <cell r="AT427">
            <v>0</v>
          </cell>
          <cell r="AU427">
            <v>0</v>
          </cell>
          <cell r="AV427">
            <v>0</v>
          </cell>
          <cell r="AW427">
            <v>0</v>
          </cell>
          <cell r="AX427">
            <v>0</v>
          </cell>
          <cell r="AY427">
            <v>0</v>
          </cell>
          <cell r="AZ427">
            <v>0</v>
          </cell>
          <cell r="BA427">
            <v>0</v>
          </cell>
          <cell r="BB427">
            <v>0</v>
          </cell>
          <cell r="BC427">
            <v>0</v>
          </cell>
          <cell r="BD427">
            <v>0</v>
          </cell>
          <cell r="BE427">
            <v>0</v>
          </cell>
          <cell r="BF427">
            <v>0</v>
          </cell>
          <cell r="BG427">
            <v>0</v>
          </cell>
          <cell r="BH427">
            <v>0</v>
          </cell>
          <cell r="BI427">
            <v>0</v>
          </cell>
          <cell r="BJ427">
            <v>0</v>
          </cell>
          <cell r="BK427">
            <v>0</v>
          </cell>
          <cell r="BL427">
            <v>0</v>
          </cell>
          <cell r="BM427">
            <v>0</v>
          </cell>
          <cell r="BN427">
            <v>0</v>
          </cell>
          <cell r="BO427">
            <v>0</v>
          </cell>
          <cell r="BP427">
            <v>0</v>
          </cell>
          <cell r="BQ427">
            <v>0</v>
          </cell>
          <cell r="BR427">
            <v>0</v>
          </cell>
          <cell r="BS427">
            <v>0</v>
          </cell>
          <cell r="BT427">
            <v>0</v>
          </cell>
          <cell r="BU427">
            <v>0</v>
          </cell>
          <cell r="BV427">
            <v>0</v>
          </cell>
        </row>
        <row r="428">
          <cell r="P428">
            <v>88.050000000000026</v>
          </cell>
          <cell r="Q428">
            <v>0</v>
          </cell>
          <cell r="R428" t="str">
            <v/>
          </cell>
          <cell r="W428" t="str">
            <v>Village Leaders</v>
          </cell>
          <cell r="X428" t="str">
            <v/>
          </cell>
          <cell r="Y428" t="str">
            <v>Excellent</v>
          </cell>
          <cell r="Z428" t="str">
            <v>Good</v>
          </cell>
          <cell r="AA428" t="str">
            <v>Fair</v>
          </cell>
          <cell r="AB428" t="str">
            <v>Poor</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cell r="AS428">
            <v>0</v>
          </cell>
          <cell r="AT428">
            <v>0</v>
          </cell>
          <cell r="AU428">
            <v>0</v>
          </cell>
          <cell r="AV428">
            <v>0</v>
          </cell>
          <cell r="AW428">
            <v>0</v>
          </cell>
          <cell r="AX428">
            <v>0</v>
          </cell>
          <cell r="AY428">
            <v>0</v>
          </cell>
          <cell r="AZ428">
            <v>0</v>
          </cell>
          <cell r="BA428">
            <v>0</v>
          </cell>
          <cell r="BB428">
            <v>0</v>
          </cell>
          <cell r="BC428">
            <v>0</v>
          </cell>
          <cell r="BD428">
            <v>0</v>
          </cell>
          <cell r="BE428">
            <v>0</v>
          </cell>
          <cell r="BF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0</v>
          </cell>
          <cell r="BU428">
            <v>0</v>
          </cell>
          <cell r="BV428">
            <v>0</v>
          </cell>
        </row>
        <row r="429">
          <cell r="P429">
            <v>88.060000000000031</v>
          </cell>
          <cell r="Q429">
            <v>0</v>
          </cell>
          <cell r="R429" t="str">
            <v/>
          </cell>
          <cell r="W429" t="str">
            <v>NGOs</v>
          </cell>
          <cell r="X429" t="str">
            <v/>
          </cell>
          <cell r="Y429" t="str">
            <v>Excellent</v>
          </cell>
          <cell r="Z429" t="str">
            <v>Good</v>
          </cell>
          <cell r="AA429" t="str">
            <v>Fair</v>
          </cell>
          <cell r="AB429" t="str">
            <v>Poor</v>
          </cell>
          <cell r="AC429">
            <v>0</v>
          </cell>
          <cell r="AD429">
            <v>0</v>
          </cell>
          <cell r="AE429">
            <v>0</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cell r="AS429">
            <v>0</v>
          </cell>
          <cell r="AT429">
            <v>0</v>
          </cell>
          <cell r="AU429">
            <v>0</v>
          </cell>
          <cell r="AV429">
            <v>0</v>
          </cell>
          <cell r="AW429">
            <v>0</v>
          </cell>
          <cell r="AX429">
            <v>0</v>
          </cell>
          <cell r="AY429">
            <v>0</v>
          </cell>
          <cell r="AZ429">
            <v>0</v>
          </cell>
          <cell r="BA429">
            <v>0</v>
          </cell>
          <cell r="BB429">
            <v>0</v>
          </cell>
          <cell r="BC429">
            <v>0</v>
          </cell>
          <cell r="BD429">
            <v>0</v>
          </cell>
          <cell r="BE429">
            <v>0</v>
          </cell>
          <cell r="BF429">
            <v>0</v>
          </cell>
          <cell r="BG429">
            <v>0</v>
          </cell>
          <cell r="BH429">
            <v>0</v>
          </cell>
          <cell r="BI429">
            <v>0</v>
          </cell>
          <cell r="BJ429">
            <v>0</v>
          </cell>
          <cell r="BK429">
            <v>0</v>
          </cell>
          <cell r="BL429">
            <v>0</v>
          </cell>
          <cell r="BM429">
            <v>0</v>
          </cell>
          <cell r="BN429">
            <v>0</v>
          </cell>
          <cell r="BO429">
            <v>0</v>
          </cell>
          <cell r="BP429">
            <v>0</v>
          </cell>
          <cell r="BQ429">
            <v>0</v>
          </cell>
          <cell r="BR429">
            <v>0</v>
          </cell>
          <cell r="BS429">
            <v>0</v>
          </cell>
          <cell r="BT429">
            <v>0</v>
          </cell>
          <cell r="BU429">
            <v>0</v>
          </cell>
          <cell r="BV429">
            <v>0</v>
          </cell>
        </row>
        <row r="430">
          <cell r="P430">
            <v>88.070000000000036</v>
          </cell>
          <cell r="Q430">
            <v>0</v>
          </cell>
          <cell r="R430" t="str">
            <v/>
          </cell>
          <cell r="W430" t="str">
            <v>Who would you blame the most for the violence that is occuring in Afghanistan?</v>
          </cell>
          <cell r="X430" t="str">
            <v/>
          </cell>
          <cell r="Y430" t="str">
            <v>Central Government</v>
          </cell>
          <cell r="Z430" t="str">
            <v>Foreign Forces</v>
          </cell>
          <cell r="AA430" t="str">
            <v>Taliban</v>
          </cell>
          <cell r="AB430" t="str">
            <v>Al Qaeda / Foreign Jihadis</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U430">
            <v>0</v>
          </cell>
          <cell r="BV430">
            <v>0</v>
          </cell>
        </row>
        <row r="431">
          <cell r="P431">
            <v>88.110000000000056</v>
          </cell>
          <cell r="Q431">
            <v>0</v>
          </cell>
          <cell r="R431" t="str">
            <v/>
          </cell>
          <cell r="W431" t="str">
            <v>Women inheriting property or goods? Support or oppose?</v>
          </cell>
          <cell r="X431" t="str">
            <v/>
          </cell>
          <cell r="Y431" t="str">
            <v>Support Strongly</v>
          </cell>
          <cell r="Z431" t="str">
            <v>Support Somewhat</v>
          </cell>
          <cell r="AA431" t="str">
            <v>Oppose Somewhat</v>
          </cell>
          <cell r="AB431" t="str">
            <v>Oppose Strong</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P431">
            <v>0</v>
          </cell>
          <cell r="AQ431">
            <v>0</v>
          </cell>
          <cell r="AR431">
            <v>0</v>
          </cell>
          <cell r="AS431">
            <v>0</v>
          </cell>
          <cell r="AT431">
            <v>0</v>
          </cell>
          <cell r="AU431">
            <v>0</v>
          </cell>
          <cell r="AV431">
            <v>0</v>
          </cell>
          <cell r="AW431">
            <v>0</v>
          </cell>
          <cell r="AX431">
            <v>0</v>
          </cell>
          <cell r="AY431">
            <v>0</v>
          </cell>
          <cell r="AZ431">
            <v>0</v>
          </cell>
          <cell r="BA431">
            <v>0</v>
          </cell>
          <cell r="BB431">
            <v>0</v>
          </cell>
          <cell r="BC431">
            <v>0</v>
          </cell>
          <cell r="BD431">
            <v>0</v>
          </cell>
          <cell r="BE431">
            <v>0</v>
          </cell>
          <cell r="BF431">
            <v>0</v>
          </cell>
          <cell r="BG431">
            <v>0</v>
          </cell>
          <cell r="BH431">
            <v>0</v>
          </cell>
          <cell r="BI431">
            <v>0</v>
          </cell>
          <cell r="BJ431">
            <v>0</v>
          </cell>
          <cell r="BK431">
            <v>0</v>
          </cell>
          <cell r="BL431">
            <v>0</v>
          </cell>
          <cell r="BM431">
            <v>0</v>
          </cell>
          <cell r="BN431">
            <v>0</v>
          </cell>
          <cell r="BO431">
            <v>0</v>
          </cell>
          <cell r="BP431">
            <v>0</v>
          </cell>
          <cell r="BQ431">
            <v>0</v>
          </cell>
          <cell r="BR431">
            <v>0</v>
          </cell>
          <cell r="BS431">
            <v>0</v>
          </cell>
          <cell r="BT431">
            <v>0</v>
          </cell>
          <cell r="BU431">
            <v>0</v>
          </cell>
          <cell r="BV431">
            <v>0</v>
          </cell>
        </row>
        <row r="432">
          <cell r="P432">
            <v>88.120000000000061</v>
          </cell>
          <cell r="Q432">
            <v>0</v>
          </cell>
          <cell r="R432" t="str">
            <v/>
          </cell>
          <cell r="W432" t="str">
            <v>Women wearing the burqa</v>
          </cell>
          <cell r="X432" t="str">
            <v/>
          </cell>
          <cell r="Y432" t="str">
            <v>Support Strongly</v>
          </cell>
          <cell r="Z432" t="str">
            <v>Support Somewhat</v>
          </cell>
          <cell r="AA432" t="str">
            <v>Oppose Somewhat</v>
          </cell>
          <cell r="AB432" t="str">
            <v>Oppose Strong</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cell r="AS432">
            <v>0</v>
          </cell>
          <cell r="AT432">
            <v>0</v>
          </cell>
          <cell r="AU432">
            <v>0</v>
          </cell>
          <cell r="AV432">
            <v>0</v>
          </cell>
          <cell r="AW432">
            <v>0</v>
          </cell>
          <cell r="AX432">
            <v>0</v>
          </cell>
          <cell r="AY432">
            <v>0</v>
          </cell>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U432">
            <v>0</v>
          </cell>
          <cell r="BV432">
            <v>0</v>
          </cell>
        </row>
        <row r="433">
          <cell r="P433">
            <v>10.289999999999994</v>
          </cell>
          <cell r="Q433">
            <v>0</v>
          </cell>
          <cell r="R433" t="str">
            <v/>
          </cell>
          <cell r="W433" t="str">
            <v>During the past 12 months, how many times have you traveled to {NAME OF PROVINCIAL CENTER}?</v>
          </cell>
          <cell r="X433" t="str">
            <v/>
          </cell>
          <cell r="Y433" t="str">
            <v>Zero</v>
          </cell>
          <cell r="Z433" t="str">
            <v>Once</v>
          </cell>
          <cell r="AA433" t="str">
            <v>Twice</v>
          </cell>
          <cell r="AB433" t="str">
            <v>Three Times</v>
          </cell>
          <cell r="AC433" t="str">
            <v>Four Times</v>
          </cell>
          <cell r="AD433" t="str">
            <v>Five Times</v>
          </cell>
          <cell r="AE433" t="str">
            <v>Six Times</v>
          </cell>
          <cell r="AF433" t="str">
            <v>Seven Times</v>
          </cell>
          <cell r="AG433" t="str">
            <v>Eight Times</v>
          </cell>
          <cell r="AH433" t="str">
            <v>Nine Times</v>
          </cell>
          <cell r="AI433" t="str">
            <v>Ten Times</v>
          </cell>
          <cell r="AJ433" t="str">
            <v>Once a Month</v>
          </cell>
          <cell r="AK433" t="str">
            <v>Once a Week</v>
          </cell>
          <cell r="AL433" t="str">
            <v>Once a Day</v>
          </cell>
          <cell r="AM433" t="str">
            <v>Too Many to Count</v>
          </cell>
          <cell r="AN433" t="str">
            <v>Other:</v>
          </cell>
          <cell r="AO433" t="str">
            <v>Times</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row>
        <row r="434">
          <cell r="P434">
            <v>10.3</v>
          </cell>
          <cell r="Q434">
            <v>0</v>
          </cell>
          <cell r="R434" t="str">
            <v/>
          </cell>
          <cell r="W434" t="str">
            <v>During the past 12 months, how many times have you traveled outside of the village for the purpose of attending weddings, festivals, or other celebrations or social gatherings?</v>
          </cell>
          <cell r="X434" t="str">
            <v/>
          </cell>
          <cell r="Y434" t="str">
            <v>Zero</v>
          </cell>
          <cell r="Z434" t="str">
            <v>Once</v>
          </cell>
          <cell r="AA434" t="str">
            <v>Twice</v>
          </cell>
          <cell r="AB434" t="str">
            <v>Three Times</v>
          </cell>
          <cell r="AC434" t="str">
            <v>Four Times</v>
          </cell>
          <cell r="AD434" t="str">
            <v>Five Times</v>
          </cell>
          <cell r="AE434" t="str">
            <v>Six Times</v>
          </cell>
          <cell r="AF434" t="str">
            <v>Seven Times</v>
          </cell>
          <cell r="AG434" t="str">
            <v>Eight Times</v>
          </cell>
          <cell r="AH434" t="str">
            <v>Nine Times</v>
          </cell>
          <cell r="AI434" t="str">
            <v>Ten Times</v>
          </cell>
          <cell r="AJ434" t="str">
            <v>Once a Month</v>
          </cell>
          <cell r="AK434" t="str">
            <v>Once a Week</v>
          </cell>
          <cell r="AL434" t="str">
            <v>Once a Day</v>
          </cell>
          <cell r="AM434" t="str">
            <v>Too Many to Count</v>
          </cell>
          <cell r="AN434" t="str">
            <v>Other:</v>
          </cell>
          <cell r="AO434" t="str">
            <v>Times</v>
          </cell>
          <cell r="AP434">
            <v>0</v>
          </cell>
          <cell r="AQ434">
            <v>0</v>
          </cell>
          <cell r="AR434">
            <v>0</v>
          </cell>
          <cell r="AS434">
            <v>0</v>
          </cell>
          <cell r="AT434">
            <v>0</v>
          </cell>
          <cell r="AU434">
            <v>0</v>
          </cell>
          <cell r="AV434">
            <v>0</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cell r="BV434">
            <v>0</v>
          </cell>
        </row>
        <row r="435">
          <cell r="P435">
            <v>2.0299999999999994</v>
          </cell>
          <cell r="Q435">
            <v>0</v>
          </cell>
          <cell r="R435" t="str">
            <v/>
          </cell>
          <cell r="W435" t="str">
            <v>How long, on average, do you spend waiting in queue each time you go to collect water at this source?</v>
          </cell>
          <cell r="X435" t="str">
            <v/>
          </cell>
          <cell r="Y435" t="str">
            <v>No Time (One Minute or Less)</v>
          </cell>
          <cell r="Z435" t="str">
            <v>Minutes</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cell r="BV435">
            <v>0</v>
          </cell>
        </row>
        <row r="436">
          <cell r="P436">
            <v>2.0499999999999989</v>
          </cell>
          <cell r="Q436">
            <v>0</v>
          </cell>
          <cell r="R436" t="str">
            <v/>
          </cell>
          <cell r="W436" t="str">
            <v>Is there always water available at this main source of drinking water?</v>
          </cell>
          <cell r="X436" t="str">
            <v/>
          </cell>
          <cell r="Y436" t="str">
            <v>Water is Never Available</v>
          </cell>
          <cell r="Z436" t="str">
            <v>Water is Rarely Available</v>
          </cell>
          <cell r="AA436" t="str">
            <v>Water is Sometimes Available</v>
          </cell>
          <cell r="AB436" t="str">
            <v>Water is Usually Available</v>
          </cell>
          <cell r="AC436" t="str">
            <v>Water is Always Available</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row>
        <row r="437">
          <cell r="P437">
            <v>3.14</v>
          </cell>
          <cell r="Q437">
            <v>0</v>
          </cell>
          <cell r="R437" t="str">
            <v/>
          </cell>
          <cell r="W437" t="str">
            <v>Is there any female midwife or doctor in your village or in the village near you?</v>
          </cell>
          <cell r="X437" t="str">
            <v/>
          </cell>
          <cell r="Y437" t="str">
            <v>No</v>
          </cell>
          <cell r="Z437" t="str">
            <v>Yes</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row>
        <row r="438">
          <cell r="P438">
            <v>3.1599999999999966</v>
          </cell>
          <cell r="Q438">
            <v>0</v>
          </cell>
          <cell r="R438" t="str">
            <v/>
          </cell>
          <cell r="W438" t="str">
            <v>In the past 6 months have you or anyone in your family visited any medical facility or a healer not because of illness, but to prevent a future illness?</v>
          </cell>
          <cell r="X438" t="str">
            <v/>
          </cell>
          <cell r="Y438" t="str">
            <v>No</v>
          </cell>
          <cell r="Z438" t="str">
            <v>Yes</v>
          </cell>
          <cell r="AA438">
            <v>0</v>
          </cell>
          <cell r="AB438">
            <v>0</v>
          </cell>
          <cell r="AC438">
            <v>0</v>
          </cell>
          <cell r="AD438">
            <v>0</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row>
        <row r="439">
          <cell r="P439">
            <v>4.1299999999999972</v>
          </cell>
          <cell r="Q439">
            <v>0</v>
          </cell>
          <cell r="R439" t="str">
            <v/>
          </cell>
          <cell r="W439" t="str">
            <v>What is the type of courses that you would be most interested in?</v>
          </cell>
          <cell r="X439" t="str">
            <v/>
          </cell>
          <cell r="Y439" t="str">
            <v>Reading &amp; Writing / Literacy</v>
          </cell>
          <cell r="Z439" t="str">
            <v>Accounting</v>
          </cell>
          <cell r="AA439" t="str">
            <v>Management</v>
          </cell>
          <cell r="AB439" t="str">
            <v>Civil Law</v>
          </cell>
          <cell r="AC439" t="str">
            <v>Religion</v>
          </cell>
          <cell r="AD439" t="str">
            <v>Construction</v>
          </cell>
          <cell r="AE439" t="str">
            <v>Pastoral / Livestock</v>
          </cell>
          <cell r="AF439" t="str">
            <v>Carpet Weaving</v>
          </cell>
          <cell r="AG439" t="str">
            <v>Carpentry</v>
          </cell>
          <cell r="AH439" t="str">
            <v>Handicrafts</v>
          </cell>
          <cell r="AI439" t="str">
            <v>Other:</v>
          </cell>
          <cell r="AJ439">
            <v>0</v>
          </cell>
          <cell r="AK439">
            <v>0</v>
          </cell>
          <cell r="AL439">
            <v>0</v>
          </cell>
          <cell r="AM439">
            <v>0</v>
          </cell>
          <cell r="AN439">
            <v>0</v>
          </cell>
          <cell r="AO439">
            <v>0</v>
          </cell>
          <cell r="AP439">
            <v>0</v>
          </cell>
          <cell r="AQ439">
            <v>0</v>
          </cell>
          <cell r="AR439">
            <v>0</v>
          </cell>
          <cell r="AS439">
            <v>0</v>
          </cell>
          <cell r="AT439">
            <v>0</v>
          </cell>
          <cell r="AU439">
            <v>0</v>
          </cell>
          <cell r="AV439">
            <v>0</v>
          </cell>
          <cell r="AW439">
            <v>0</v>
          </cell>
          <cell r="AX439">
            <v>0</v>
          </cell>
          <cell r="AY439">
            <v>0</v>
          </cell>
          <cell r="AZ439">
            <v>0</v>
          </cell>
          <cell r="BA439">
            <v>0</v>
          </cell>
          <cell r="BB439">
            <v>0</v>
          </cell>
          <cell r="BC439">
            <v>0</v>
          </cell>
          <cell r="BD439">
            <v>0</v>
          </cell>
          <cell r="BE439">
            <v>0</v>
          </cell>
          <cell r="BF439">
            <v>0</v>
          </cell>
          <cell r="BG439">
            <v>0</v>
          </cell>
          <cell r="BH439">
            <v>0</v>
          </cell>
          <cell r="BI439">
            <v>0</v>
          </cell>
          <cell r="BJ439">
            <v>0</v>
          </cell>
          <cell r="BK439">
            <v>0</v>
          </cell>
          <cell r="BL439">
            <v>0</v>
          </cell>
          <cell r="BM439">
            <v>0</v>
          </cell>
          <cell r="BN439">
            <v>0</v>
          </cell>
          <cell r="BO439">
            <v>0</v>
          </cell>
          <cell r="BP439">
            <v>0</v>
          </cell>
          <cell r="BQ439">
            <v>0</v>
          </cell>
          <cell r="BR439">
            <v>0</v>
          </cell>
          <cell r="BS439">
            <v>0</v>
          </cell>
          <cell r="BT439">
            <v>0</v>
          </cell>
          <cell r="BU439">
            <v>0</v>
          </cell>
          <cell r="BV439">
            <v>0</v>
          </cell>
        </row>
        <row r="440">
          <cell r="P440">
            <v>5.16</v>
          </cell>
          <cell r="Q440">
            <v>0</v>
          </cell>
          <cell r="R440" t="str">
            <v/>
          </cell>
          <cell r="W440" t="str">
            <v>What are the main responsibilities of this council?</v>
          </cell>
          <cell r="X440" t="str">
            <v/>
          </cell>
          <cell r="Y440" t="str">
            <v>Nothing</v>
          </cell>
          <cell r="Z440" t="str">
            <v>Resolve Disputes</v>
          </cell>
          <cell r="AA440" t="str">
            <v>Resolve Tribal Feud</v>
          </cell>
          <cell r="AB440" t="str">
            <v>Protect Village from Attack</v>
          </cell>
          <cell r="AC440" t="str">
            <v>Make Rules for Villagers</v>
          </cell>
          <cell r="AD440" t="str">
            <v>Promote Good Behavior among Villagers</v>
          </cell>
          <cell r="AE440" t="str">
            <v>Promote Health and Hygiene of Villagers</v>
          </cell>
          <cell r="AF440" t="str">
            <v>Promote Religious Virtue of Villagers</v>
          </cell>
          <cell r="AG440" t="str">
            <v>Select Development Projects</v>
          </cell>
          <cell r="AH440" t="str">
            <v>Manage Development Projects</v>
          </cell>
          <cell r="AI440" t="str">
            <v>Other:</v>
          </cell>
          <cell r="AJ440">
            <v>0</v>
          </cell>
          <cell r="AK440">
            <v>0</v>
          </cell>
          <cell r="AL440">
            <v>0</v>
          </cell>
          <cell r="AM440">
            <v>0</v>
          </cell>
          <cell r="AN440">
            <v>0</v>
          </cell>
          <cell r="AO440">
            <v>0</v>
          </cell>
          <cell r="AP440">
            <v>0</v>
          </cell>
          <cell r="AQ440">
            <v>0</v>
          </cell>
          <cell r="AR440">
            <v>0</v>
          </cell>
          <cell r="AS440">
            <v>0</v>
          </cell>
          <cell r="AT440">
            <v>0</v>
          </cell>
          <cell r="AU440">
            <v>0</v>
          </cell>
          <cell r="AV440">
            <v>0</v>
          </cell>
          <cell r="AW440">
            <v>0</v>
          </cell>
          <cell r="AX440">
            <v>0</v>
          </cell>
          <cell r="AY440">
            <v>0</v>
          </cell>
          <cell r="AZ440">
            <v>0</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U440">
            <v>0</v>
          </cell>
          <cell r="BV440">
            <v>0</v>
          </cell>
        </row>
        <row r="441">
          <cell r="P441">
            <v>5.19</v>
          </cell>
          <cell r="Q441">
            <v>0</v>
          </cell>
          <cell r="R441" t="str">
            <v/>
          </cell>
          <cell r="W441" t="str">
            <v>How many women currently serve as regular members of {name of women's council}?</v>
          </cell>
          <cell r="X441" t="str">
            <v/>
          </cell>
          <cell r="Y441" t="str">
            <v>Women</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row>
        <row r="442">
          <cell r="P442">
            <v>5.2299999999999951</v>
          </cell>
          <cell r="Q442">
            <v>0</v>
          </cell>
          <cell r="R442" t="str">
            <v/>
          </cell>
          <cell r="W442" t="str">
            <v>What are the main responsibilities of this council?</v>
          </cell>
          <cell r="X442" t="str">
            <v/>
          </cell>
          <cell r="Y442" t="str">
            <v>Days</v>
          </cell>
          <cell r="Z442" t="str">
            <v>Weeks</v>
          </cell>
          <cell r="AA442" t="str">
            <v>Months</v>
          </cell>
          <cell r="AB442" t="str">
            <v>Years</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U442">
            <v>0</v>
          </cell>
          <cell r="BV442">
            <v>0</v>
          </cell>
        </row>
        <row r="443">
          <cell r="P443">
            <v>7.04</v>
          </cell>
          <cell r="Q443">
            <v>0</v>
          </cell>
          <cell r="R443">
            <v>0</v>
          </cell>
          <cell r="W443" t="str">
            <v>Does this work generate any income for the household through sale or trade?</v>
          </cell>
          <cell r="X443" t="str">
            <v/>
          </cell>
          <cell r="Y443" t="str">
            <v>No</v>
          </cell>
          <cell r="Z443" t="str">
            <v>Yes</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cell r="AS443">
            <v>0</v>
          </cell>
          <cell r="AT443">
            <v>0</v>
          </cell>
          <cell r="AU443">
            <v>0</v>
          </cell>
          <cell r="AV443">
            <v>0</v>
          </cell>
          <cell r="AW443">
            <v>0</v>
          </cell>
          <cell r="AX443">
            <v>0</v>
          </cell>
          <cell r="AY443">
            <v>0</v>
          </cell>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0</v>
          </cell>
          <cell r="BP443">
            <v>0</v>
          </cell>
          <cell r="BQ443">
            <v>0</v>
          </cell>
          <cell r="BR443">
            <v>0</v>
          </cell>
          <cell r="BS443">
            <v>0</v>
          </cell>
          <cell r="BT443">
            <v>0</v>
          </cell>
          <cell r="BU443">
            <v>0</v>
          </cell>
          <cell r="BV443">
            <v>0</v>
          </cell>
        </row>
        <row r="444">
          <cell r="P444">
            <v>8.02</v>
          </cell>
          <cell r="Q444">
            <v>0</v>
          </cell>
          <cell r="R444" t="str">
            <v/>
          </cell>
          <cell r="W444" t="str">
            <v>What was the source of this item?</v>
          </cell>
          <cell r="X444" t="str">
            <v>[USE FOOD SOURCE CODES]</v>
          </cell>
          <cell r="Y444" t="str">
            <v>Purchase</v>
          </cell>
          <cell r="Z444" t="str">
            <v>Own Production</v>
          </cell>
          <cell r="AA444" t="str">
            <v>Bartered / Payment in Kind</v>
          </cell>
          <cell r="AB444" t="str">
            <v>Borrowed / Taken on Credit</v>
          </cell>
          <cell r="AC444" t="str">
            <v>Received as Gift</v>
          </cell>
          <cell r="AD444" t="str">
            <v>Food Aid</v>
          </cell>
          <cell r="AE444" t="str">
            <v>Other</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0</v>
          </cell>
          <cell r="BV444">
            <v>0</v>
          </cell>
        </row>
        <row r="445">
          <cell r="P445">
            <v>10.53</v>
          </cell>
          <cell r="Q445">
            <v>0</v>
          </cell>
          <cell r="R445" t="str">
            <v/>
          </cell>
          <cell r="W445" t="str">
            <v>Husband</v>
          </cell>
          <cell r="X445" t="str">
            <v/>
          </cell>
          <cell r="Y445" t="str">
            <v>No</v>
          </cell>
          <cell r="Z445" t="str">
            <v>Yes</v>
          </cell>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cell r="BV445">
            <v>0</v>
          </cell>
        </row>
        <row r="446">
          <cell r="P446">
            <v>15.099999999999998</v>
          </cell>
          <cell r="Q446" t="e">
            <v>#N/A</v>
          </cell>
          <cell r="R446" t="str">
            <v/>
          </cell>
          <cell r="W446" t="str">
            <v>What is your marital status now?</v>
          </cell>
          <cell r="X446" t="str">
            <v/>
          </cell>
          <cell r="Y446" t="str">
            <v>Married</v>
          </cell>
          <cell r="Z446" t="str">
            <v>Never Married</v>
          </cell>
          <cell r="AA446" t="str">
            <v>Divorced</v>
          </cell>
          <cell r="AB446" t="str">
            <v>Widowed</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cell r="BV446">
            <v>0</v>
          </cell>
        </row>
        <row r="447">
          <cell r="P447">
            <v>15.12</v>
          </cell>
          <cell r="Q447">
            <v>0</v>
          </cell>
          <cell r="R447" t="str">
            <v/>
          </cell>
          <cell r="W447" t="str">
            <v>Are you pregnant now?</v>
          </cell>
          <cell r="X447" t="str">
            <v/>
          </cell>
          <cell r="Y447" t="str">
            <v>No</v>
          </cell>
          <cell r="Z447" t="str">
            <v>Yes</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U447">
            <v>0</v>
          </cell>
          <cell r="BV447">
            <v>0</v>
          </cell>
        </row>
        <row r="448">
          <cell r="P448">
            <v>15.13</v>
          </cell>
          <cell r="Q448">
            <v>0</v>
          </cell>
          <cell r="R448" t="str">
            <v/>
          </cell>
          <cell r="W448" t="str">
            <v>Are you currently using any method to delay or avoid getting pregnant?</v>
          </cell>
          <cell r="X448" t="str">
            <v/>
          </cell>
          <cell r="Y448" t="str">
            <v>No</v>
          </cell>
          <cell r="Z448" t="str">
            <v>Yes</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cell r="BV448">
            <v>0</v>
          </cell>
        </row>
        <row r="449">
          <cell r="P449">
            <v>15.14</v>
          </cell>
          <cell r="Q449">
            <v>0</v>
          </cell>
          <cell r="R449" t="str">
            <v/>
          </cell>
          <cell r="W449" t="str">
            <v>Which methods are you using?</v>
          </cell>
          <cell r="X449" t="str">
            <v/>
          </cell>
          <cell r="Y449" t="str">
            <v>IUD</v>
          </cell>
          <cell r="Z449" t="str">
            <v>Pill</v>
          </cell>
          <cell r="AA449" t="str">
            <v>Injections</v>
          </cell>
          <cell r="AB449" t="str">
            <v>Condom</v>
          </cell>
          <cell r="AC449" t="str">
            <v>Breastfeeding</v>
          </cell>
          <cell r="AD449" t="str">
            <v>Abstinence</v>
          </cell>
          <cell r="AE449" t="str">
            <v>Withdrawal</v>
          </cell>
          <cell r="AF449" t="str">
            <v>Special Herbs</v>
          </cell>
          <cell r="AG449" t="str">
            <v>Other:</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row>
        <row r="450">
          <cell r="P450">
            <v>15.17</v>
          </cell>
          <cell r="Q450">
            <v>0</v>
          </cell>
          <cell r="R450" t="str">
            <v/>
          </cell>
          <cell r="W450" t="str">
            <v>In total, how many children would you like to have? (including current children)</v>
          </cell>
          <cell r="X450" t="str">
            <v/>
          </cell>
          <cell r="Y450" t="str">
            <v>One</v>
          </cell>
          <cell r="Z450" t="str">
            <v>Two</v>
          </cell>
          <cell r="AA450" t="str">
            <v>Three</v>
          </cell>
          <cell r="AB450" t="str">
            <v>Four</v>
          </cell>
          <cell r="AC450" t="str">
            <v>Five</v>
          </cell>
          <cell r="AD450" t="str">
            <v>Six</v>
          </cell>
          <cell r="AE450" t="str">
            <v>Seven</v>
          </cell>
          <cell r="AF450" t="str">
            <v>Eight</v>
          </cell>
          <cell r="AG450" t="str">
            <v>Nine</v>
          </cell>
          <cell r="AH450" t="str">
            <v>Ten</v>
          </cell>
          <cell r="AI450" t="str">
            <v>Other:</v>
          </cell>
          <cell r="AJ450">
            <v>0</v>
          </cell>
          <cell r="AK450">
            <v>0</v>
          </cell>
          <cell r="AL450">
            <v>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row>
        <row r="451">
          <cell r="P451">
            <v>0</v>
          </cell>
          <cell r="Q451" t="e">
            <v>#N/A</v>
          </cell>
          <cell r="R451" t="str">
            <v/>
          </cell>
          <cell r="W451" t="str">
            <v>Provide Code</v>
          </cell>
          <cell r="X451" t="str">
            <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0</v>
          </cell>
          <cell r="BV451">
            <v>0</v>
          </cell>
        </row>
        <row r="452">
          <cell r="P452">
            <v>0</v>
          </cell>
          <cell r="Q452" t="e">
            <v>#N/A</v>
          </cell>
          <cell r="R452" t="str">
            <v/>
          </cell>
          <cell r="W452" t="str">
            <v>District Code</v>
          </cell>
          <cell r="X452" t="str">
            <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0</v>
          </cell>
          <cell r="BV452">
            <v>0</v>
          </cell>
        </row>
        <row r="453">
          <cell r="P453">
            <v>0</v>
          </cell>
          <cell r="Q453" t="e">
            <v>#N/A</v>
          </cell>
          <cell r="R453" t="str">
            <v/>
          </cell>
          <cell r="W453" t="str">
            <v>Alternate Village Name (2)</v>
          </cell>
          <cell r="X453" t="str">
            <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0</v>
          </cell>
          <cell r="BV453">
            <v>0</v>
          </cell>
        </row>
        <row r="454">
          <cell r="P454">
            <v>0</v>
          </cell>
          <cell r="Q454" t="e">
            <v>#N/A</v>
          </cell>
          <cell r="R454" t="str">
            <v/>
          </cell>
          <cell r="W454" t="str">
            <v>Type of House</v>
          </cell>
          <cell r="X454" t="str">
            <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0</v>
          </cell>
          <cell r="BV454">
            <v>0</v>
          </cell>
        </row>
        <row r="455">
          <cell r="P455">
            <v>0</v>
          </cell>
          <cell r="Q455" t="e">
            <v>#N/A</v>
          </cell>
          <cell r="R455" t="str">
            <v/>
          </cell>
          <cell r="W455" t="str">
            <v>Physical Condition of House</v>
          </cell>
          <cell r="X455" t="str">
            <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0</v>
          </cell>
          <cell r="BV455">
            <v>0</v>
          </cell>
        </row>
        <row r="456">
          <cell r="P456">
            <v>0</v>
          </cell>
          <cell r="Q456" t="e">
            <v>#N/A</v>
          </cell>
          <cell r="R456" t="str">
            <v/>
          </cell>
          <cell r="W456" t="str">
            <v>Record numbers for each person according to their place of sitting, as the ones you put in part 1, 4ii, 4i, 3i, 5ii, 5i of the questionnaire.</v>
          </cell>
          <cell r="X456" t="str">
            <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U456">
            <v>0</v>
          </cell>
          <cell r="BV456">
            <v>0</v>
          </cell>
        </row>
        <row r="457">
          <cell r="P457">
            <v>0</v>
          </cell>
          <cell r="Q457" t="e">
            <v>#N/A</v>
          </cell>
          <cell r="R457" t="str">
            <v/>
          </cell>
          <cell r="W457" t="str">
            <v>Who will give loans to people in the village in normal situations other than emergencies like wedding and other ceremonies?</v>
          </cell>
          <cell r="X457" t="str">
            <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U457">
            <v>0</v>
          </cell>
          <cell r="BV457">
            <v>0</v>
          </cell>
        </row>
        <row r="458">
          <cell r="P458">
            <v>0</v>
          </cell>
          <cell r="Q458" t="e">
            <v>#N/A</v>
          </cell>
          <cell r="R458" t="str">
            <v/>
          </cell>
          <cell r="W458" t="str">
            <v>Who is responsible in your village for creating development projects or money generating activities? What is his/her job?</v>
          </cell>
          <cell r="X458" t="str">
            <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U458">
            <v>0</v>
          </cell>
          <cell r="BV458">
            <v>0</v>
          </cell>
        </row>
        <row r="459">
          <cell r="P459">
            <v>0</v>
          </cell>
          <cell r="Q459" t="e">
            <v>#N/A</v>
          </cell>
          <cell r="R459" t="str">
            <v/>
          </cell>
          <cell r="W459" t="str">
            <v>When people in your village require protection against the target of war or insurgents attack, who do you think will protect them? Or what is the responsibility of this person?</v>
          </cell>
          <cell r="X459" t="str">
            <v/>
          </cell>
          <cell r="Y459">
            <v>0</v>
          </cell>
          <cell r="Z459">
            <v>0</v>
          </cell>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U459">
            <v>0</v>
          </cell>
          <cell r="BV459">
            <v>0</v>
          </cell>
        </row>
        <row r="460">
          <cell r="P460">
            <v>0</v>
          </cell>
          <cell r="Q460" t="e">
            <v>#N/A</v>
          </cell>
          <cell r="R460" t="str">
            <v/>
          </cell>
          <cell r="W460" t="str">
            <v>Does anyone in your village have the responsibility to supply and allow people access to water to people in the village for irrigation or drinking water? What is the duty or rerponsibility of this person?</v>
          </cell>
          <cell r="X460" t="str">
            <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U460">
            <v>0</v>
          </cell>
          <cell r="BV460">
            <v>0</v>
          </cell>
        </row>
        <row r="461">
          <cell r="P461">
            <v>5.0799999999999983</v>
          </cell>
          <cell r="Q461">
            <v>0</v>
          </cell>
          <cell r="R461" t="str">
            <v/>
          </cell>
          <cell r="W461" t="e">
            <v>#N/A</v>
          </cell>
          <cell r="X461" t="e">
            <v>#N/A</v>
          </cell>
          <cell r="Y461" t="str">
            <v>Zero</v>
          </cell>
          <cell r="Z461" t="str">
            <v>Meetings</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U461">
            <v>0</v>
          </cell>
          <cell r="BV461">
            <v>0</v>
          </cell>
        </row>
        <row r="462">
          <cell r="P462">
            <v>0</v>
          </cell>
          <cell r="Q462" t="e">
            <v>#N/A</v>
          </cell>
          <cell r="R462" t="str">
            <v/>
          </cell>
          <cell r="W462" t="str">
            <v>Are women also members of (the council or village elders) or do they have their own separate council?</v>
          </cell>
          <cell r="X462" t="str">
            <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U462">
            <v>0</v>
          </cell>
          <cell r="BV462">
            <v>0</v>
          </cell>
        </row>
        <row r="463">
          <cell r="P463">
            <v>0</v>
          </cell>
          <cell r="Q463" t="e">
            <v>#N/A</v>
          </cell>
          <cell r="R463" t="str">
            <v/>
          </cell>
          <cell r="W463" t="str">
            <v>What was the other main work that the council or village elders did last year?</v>
          </cell>
          <cell r="X463" t="str">
            <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cell r="BB463">
            <v>0</v>
          </cell>
          <cell r="BC463">
            <v>0</v>
          </cell>
          <cell r="BD463">
            <v>0</v>
          </cell>
          <cell r="BE463">
            <v>0</v>
          </cell>
          <cell r="BF463">
            <v>0</v>
          </cell>
          <cell r="BG463">
            <v>0</v>
          </cell>
          <cell r="BH463">
            <v>0</v>
          </cell>
          <cell r="BI463">
            <v>0</v>
          </cell>
          <cell r="BJ463">
            <v>0</v>
          </cell>
          <cell r="BK463">
            <v>0</v>
          </cell>
          <cell r="BL463">
            <v>0</v>
          </cell>
          <cell r="BM463">
            <v>0</v>
          </cell>
          <cell r="BN463">
            <v>0</v>
          </cell>
          <cell r="BO463">
            <v>0</v>
          </cell>
          <cell r="BP463">
            <v>0</v>
          </cell>
          <cell r="BQ463">
            <v>0</v>
          </cell>
          <cell r="BR463">
            <v>0</v>
          </cell>
          <cell r="BS463">
            <v>0</v>
          </cell>
          <cell r="BT463">
            <v>0</v>
          </cell>
          <cell r="BU463">
            <v>0</v>
          </cell>
          <cell r="BV463">
            <v>0</v>
          </cell>
        </row>
        <row r="464">
          <cell r="P464">
            <v>0</v>
          </cell>
          <cell r="Q464" t="e">
            <v>#N/A</v>
          </cell>
          <cell r="R464" t="str">
            <v/>
          </cell>
          <cell r="W464" t="str">
            <v>What do you think is the second important thing this council shall do?</v>
          </cell>
          <cell r="X464" t="str">
            <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cell r="BB464">
            <v>0</v>
          </cell>
          <cell r="BC464">
            <v>0</v>
          </cell>
          <cell r="BD464">
            <v>0</v>
          </cell>
          <cell r="BE464">
            <v>0</v>
          </cell>
          <cell r="BF464">
            <v>0</v>
          </cell>
          <cell r="BG464">
            <v>0</v>
          </cell>
          <cell r="BH464">
            <v>0</v>
          </cell>
          <cell r="BI464">
            <v>0</v>
          </cell>
          <cell r="BJ464">
            <v>0</v>
          </cell>
          <cell r="BK464">
            <v>0</v>
          </cell>
          <cell r="BL464">
            <v>0</v>
          </cell>
          <cell r="BM464">
            <v>0</v>
          </cell>
          <cell r="BN464">
            <v>0</v>
          </cell>
          <cell r="BO464">
            <v>0</v>
          </cell>
          <cell r="BP464">
            <v>0</v>
          </cell>
          <cell r="BQ464">
            <v>0</v>
          </cell>
          <cell r="BR464">
            <v>0</v>
          </cell>
          <cell r="BS464">
            <v>0</v>
          </cell>
          <cell r="BT464">
            <v>0</v>
          </cell>
          <cell r="BU464">
            <v>0</v>
          </cell>
          <cell r="BV464">
            <v>0</v>
          </cell>
        </row>
        <row r="465">
          <cell r="P465">
            <v>0</v>
          </cell>
          <cell r="Q465" t="e">
            <v>#N/A</v>
          </cell>
          <cell r="R465" t="str">
            <v/>
          </cell>
          <cell r="W465" t="str">
            <v>What do you think is the third important thing this council shall do?</v>
          </cell>
          <cell r="X465" t="str">
            <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cell r="BB465">
            <v>0</v>
          </cell>
          <cell r="BC465">
            <v>0</v>
          </cell>
          <cell r="BD465">
            <v>0</v>
          </cell>
          <cell r="BE465">
            <v>0</v>
          </cell>
          <cell r="BF465">
            <v>0</v>
          </cell>
          <cell r="BG465">
            <v>0</v>
          </cell>
          <cell r="BH465">
            <v>0</v>
          </cell>
          <cell r="BI465">
            <v>0</v>
          </cell>
          <cell r="BJ465">
            <v>0</v>
          </cell>
          <cell r="BK465">
            <v>0</v>
          </cell>
          <cell r="BL465">
            <v>0</v>
          </cell>
          <cell r="BM465">
            <v>0</v>
          </cell>
          <cell r="BN465">
            <v>0</v>
          </cell>
          <cell r="BO465">
            <v>0</v>
          </cell>
          <cell r="BP465">
            <v>0</v>
          </cell>
          <cell r="BQ465">
            <v>0</v>
          </cell>
          <cell r="BR465">
            <v>0</v>
          </cell>
          <cell r="BS465">
            <v>0</v>
          </cell>
          <cell r="BT465">
            <v>0</v>
          </cell>
          <cell r="BU465">
            <v>0</v>
          </cell>
          <cell r="BV465">
            <v>0</v>
          </cell>
        </row>
        <row r="466">
          <cell r="P466">
            <v>0</v>
          </cell>
          <cell r="Q466" t="e">
            <v>#N/A</v>
          </cell>
          <cell r="R466" t="str">
            <v/>
          </cell>
          <cell r="W466" t="str">
            <v>How do you think a person should become member of the council or village elders?</v>
          </cell>
          <cell r="X466" t="str">
            <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U466">
            <v>0</v>
          </cell>
          <cell r="BV466">
            <v>0</v>
          </cell>
        </row>
        <row r="467">
          <cell r="P467">
            <v>0</v>
          </cell>
          <cell r="Q467" t="e">
            <v>#N/A</v>
          </cell>
          <cell r="R467" t="str">
            <v/>
          </cell>
          <cell r="W467" t="str">
            <v>Do you think women should have membership of the council or village elders too?</v>
          </cell>
          <cell r="X467" t="str">
            <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U467">
            <v>0</v>
          </cell>
          <cell r="BV467">
            <v>0</v>
          </cell>
        </row>
        <row r="468">
          <cell r="P468">
            <v>0</v>
          </cell>
          <cell r="Q468" t="e">
            <v>#N/A</v>
          </cell>
          <cell r="R468" t="str">
            <v/>
          </cell>
          <cell r="W468" t="str">
            <v>Do you think that women should have a separate council for themselves?</v>
          </cell>
          <cell r="X468" t="str">
            <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U468">
            <v>0</v>
          </cell>
          <cell r="BV468">
            <v>0</v>
          </cell>
        </row>
        <row r="469">
          <cell r="P469">
            <v>0</v>
          </cell>
          <cell r="Q469" t="e">
            <v>#N/A</v>
          </cell>
          <cell r="R469" t="str">
            <v/>
          </cell>
          <cell r="W469" t="str">
            <v>What is the second most important project to be executed with this fund?</v>
          </cell>
          <cell r="X469" t="str">
            <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U469">
            <v>0</v>
          </cell>
          <cell r="BV469">
            <v>0</v>
          </cell>
        </row>
        <row r="470">
          <cell r="P470">
            <v>0</v>
          </cell>
          <cell r="Q470" t="e">
            <v>#N/A</v>
          </cell>
          <cell r="R470" t="str">
            <v/>
          </cell>
          <cell r="W470" t="str">
            <v>What is the third most important project to be executed with this fund?</v>
          </cell>
          <cell r="X470" t="str">
            <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U470">
            <v>0</v>
          </cell>
          <cell r="BV470">
            <v>0</v>
          </cell>
        </row>
        <row r="471">
          <cell r="P471">
            <v>0</v>
          </cell>
          <cell r="Q471" t="e">
            <v>#N/A</v>
          </cell>
          <cell r="R471" t="str">
            <v/>
          </cell>
          <cell r="W471" t="str">
            <v>During the past 12 months, did you or your household borrow money or food?</v>
          </cell>
          <cell r="X471" t="str">
            <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row>
        <row r="472">
          <cell r="P472">
            <v>1.01</v>
          </cell>
          <cell r="Q472">
            <v>0</v>
          </cell>
          <cell r="R472" t="str">
            <v/>
          </cell>
          <cell r="W472" t="str">
            <v>Please tell us how happy you are with your life? Very happy, happy, neither happy nor discontent, discontent, very displeased</v>
          </cell>
          <cell r="X472" t="str">
            <v/>
          </cell>
          <cell r="Y472" t="str">
            <v>Very Happy</v>
          </cell>
          <cell r="Z472" t="str">
            <v>Happy</v>
          </cell>
          <cell r="AA472" t="str">
            <v>Neither Happy nor Sad</v>
          </cell>
          <cell r="AB472" t="str">
            <v>Sad</v>
          </cell>
          <cell r="AC472" t="str">
            <v>Very Sad</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0</v>
          </cell>
          <cell r="BV472">
            <v>0</v>
          </cell>
        </row>
        <row r="473">
          <cell r="P473" t="str">
            <v>A.01</v>
          </cell>
          <cell r="Q473">
            <v>0</v>
          </cell>
          <cell r="R473" t="str">
            <v/>
          </cell>
          <cell r="W473" t="str">
            <v>End of interview time</v>
          </cell>
          <cell r="X473" t="str">
            <v/>
          </cell>
          <cell r="Y473" t="str">
            <v>Hours</v>
          </cell>
          <cell r="Z473" t="str">
            <v>Minutes</v>
          </cell>
          <cell r="AA473">
            <v>0</v>
          </cell>
          <cell r="AB473">
            <v>0</v>
          </cell>
          <cell r="AC473">
            <v>0</v>
          </cell>
          <cell r="AD473">
            <v>0</v>
          </cell>
          <cell r="AE473">
            <v>0</v>
          </cell>
          <cell r="AF473">
            <v>0</v>
          </cell>
          <cell r="AG473">
            <v>0</v>
          </cell>
          <cell r="AH473">
            <v>0</v>
          </cell>
          <cell r="AI473">
            <v>0</v>
          </cell>
          <cell r="AJ473">
            <v>0</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0</v>
          </cell>
          <cell r="BV473">
            <v>0</v>
          </cell>
        </row>
        <row r="474">
          <cell r="P474" t="str">
            <v>A.03</v>
          </cell>
          <cell r="Q474">
            <v>0</v>
          </cell>
          <cell r="R474" t="str">
            <v/>
          </cell>
          <cell r="W474" t="str">
            <v>In which language did the interview take place?</v>
          </cell>
          <cell r="X474" t="str">
            <v/>
          </cell>
          <cell r="Y474" t="str">
            <v>Pashto</v>
          </cell>
          <cell r="Z474" t="str">
            <v>Dari</v>
          </cell>
          <cell r="AA474" t="str">
            <v>Uzbek</v>
          </cell>
          <cell r="AB474" t="str">
            <v>Pashaie</v>
          </cell>
          <cell r="AC474" t="str">
            <v>Arabic</v>
          </cell>
          <cell r="AD474" t="str">
            <v>Urdu</v>
          </cell>
          <cell r="AE474">
            <v>0</v>
          </cell>
          <cell r="AF474">
            <v>0</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U474">
            <v>0</v>
          </cell>
          <cell r="BV474">
            <v>0</v>
          </cell>
        </row>
        <row r="475">
          <cell r="P475">
            <v>0</v>
          </cell>
          <cell r="Q475" t="e">
            <v>#N/A</v>
          </cell>
          <cell r="R475" t="str">
            <v/>
          </cell>
          <cell r="W475" t="str">
            <v>Did the interviewees look at any time angry, depressed or uncomfortable during the interview?</v>
          </cell>
          <cell r="X475" t="str">
            <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0</v>
          </cell>
          <cell r="BV475">
            <v>0</v>
          </cell>
        </row>
        <row r="476">
          <cell r="P476">
            <v>0</v>
          </cell>
          <cell r="Q476" t="e">
            <v>#N/A</v>
          </cell>
          <cell r="R476" t="str">
            <v/>
          </cell>
          <cell r="W476" t="str">
            <v>Write down the questions which ever made your addressee agitated, upset or uncomfortable:</v>
          </cell>
          <cell r="X476" t="str">
            <v/>
          </cell>
          <cell r="Y476">
            <v>0</v>
          </cell>
          <cell r="Z476">
            <v>0</v>
          </cell>
          <cell r="AA476">
            <v>0</v>
          </cell>
          <cell r="AB476">
            <v>0</v>
          </cell>
          <cell r="AC476">
            <v>0</v>
          </cell>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row>
        <row r="477">
          <cell r="P477" t="str">
            <v>B.01</v>
          </cell>
          <cell r="Q477">
            <v>0</v>
          </cell>
          <cell r="R477" t="str">
            <v/>
          </cell>
          <cell r="W477" t="str">
            <v>How long did the entire interview take place?</v>
          </cell>
          <cell r="X477" t="str">
            <v/>
          </cell>
          <cell r="Y477" t="str">
            <v>Hours</v>
          </cell>
          <cell r="Z477" t="str">
            <v>Minutes</v>
          </cell>
          <cell r="AA477">
            <v>0</v>
          </cell>
          <cell r="AB477">
            <v>0</v>
          </cell>
          <cell r="AC477">
            <v>0</v>
          </cell>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U477">
            <v>0</v>
          </cell>
          <cell r="BV477">
            <v>0</v>
          </cell>
        </row>
        <row r="478">
          <cell r="P478">
            <v>0</v>
          </cell>
          <cell r="Q478" t="e">
            <v>#N/A</v>
          </cell>
          <cell r="R478" t="str">
            <v/>
          </cell>
          <cell r="W478" t="str">
            <v>General focus on circling the answer:</v>
          </cell>
          <cell r="X478" t="str">
            <v/>
          </cell>
          <cell r="Y478">
            <v>0</v>
          </cell>
          <cell r="Z478">
            <v>0</v>
          </cell>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0</v>
          </cell>
          <cell r="BV478">
            <v>0</v>
          </cell>
        </row>
        <row r="479">
          <cell r="P479">
            <v>0</v>
          </cell>
          <cell r="Q479" t="e">
            <v>#N/A</v>
          </cell>
          <cell r="R479" t="str">
            <v/>
          </cell>
          <cell r="W479" t="str">
            <v>Number of answers ‘Do not know’</v>
          </cell>
          <cell r="X479" t="str">
            <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U479">
            <v>0</v>
          </cell>
          <cell r="BV479">
            <v>0</v>
          </cell>
        </row>
        <row r="480">
          <cell r="P480">
            <v>0</v>
          </cell>
          <cell r="Q480" t="e">
            <v>#N/A</v>
          </cell>
          <cell r="R480" t="str">
            <v/>
          </cell>
          <cell r="W480" t="str">
            <v>Number of answers ‘Do not want to answer’</v>
          </cell>
          <cell r="X480" t="str">
            <v/>
          </cell>
          <cell r="Y480">
            <v>0</v>
          </cell>
          <cell r="Z480">
            <v>0</v>
          </cell>
          <cell r="AA480">
            <v>0</v>
          </cell>
          <cell r="AB480">
            <v>0</v>
          </cell>
          <cell r="AC480">
            <v>0</v>
          </cell>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0</v>
          </cell>
          <cell r="BV480">
            <v>0</v>
          </cell>
        </row>
        <row r="481">
          <cell r="P481">
            <v>0</v>
          </cell>
          <cell r="Q481" t="e">
            <v>#N/A</v>
          </cell>
          <cell r="R481" t="str">
            <v/>
          </cell>
          <cell r="W481" t="str">
            <v>Number of blank boxes where a code or answer was supposed to be written (except ‘other’ boxes):</v>
          </cell>
          <cell r="X481" t="str">
            <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cell r="BV481">
            <v>0</v>
          </cell>
        </row>
        <row r="482">
          <cell r="P482">
            <v>0</v>
          </cell>
          <cell r="Q482" t="e">
            <v>#N/A</v>
          </cell>
          <cell r="R482" t="str">
            <v/>
          </cell>
          <cell r="W482" t="str">
            <v>Number of other logical errors or contradiction in the answers:</v>
          </cell>
          <cell r="X482" t="str">
            <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U482">
            <v>0</v>
          </cell>
          <cell r="BV482">
            <v>0</v>
          </cell>
        </row>
        <row r="483">
          <cell r="P483">
            <v>0</v>
          </cell>
          <cell r="Q483" t="e">
            <v>#N/A</v>
          </cell>
          <cell r="R483" t="str">
            <v/>
          </cell>
          <cell r="W483" t="str">
            <v>Please explain logical errors and contradictions  (if necessary):</v>
          </cell>
          <cell r="X483" t="str">
            <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U483">
            <v>0</v>
          </cell>
          <cell r="BV483">
            <v>0</v>
          </cell>
        </row>
        <row r="484">
          <cell r="P484">
            <v>0</v>
          </cell>
          <cell r="Q484" t="e">
            <v>#N/A</v>
          </cell>
          <cell r="R484" t="str">
            <v/>
          </cell>
          <cell r="W484" t="str">
            <v>Please explain errors in Section 0:</v>
          </cell>
          <cell r="X484" t="str">
            <v/>
          </cell>
          <cell r="Y484">
            <v>0</v>
          </cell>
          <cell r="Z484">
            <v>0</v>
          </cell>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cell r="AS484">
            <v>0</v>
          </cell>
          <cell r="AT484">
            <v>0</v>
          </cell>
          <cell r="AU484">
            <v>0</v>
          </cell>
          <cell r="AV484">
            <v>0</v>
          </cell>
          <cell r="AW484">
            <v>0</v>
          </cell>
          <cell r="AX484">
            <v>0</v>
          </cell>
          <cell r="AY484">
            <v>0</v>
          </cell>
          <cell r="AZ484">
            <v>0</v>
          </cell>
          <cell r="BA484">
            <v>0</v>
          </cell>
          <cell r="BB484">
            <v>0</v>
          </cell>
          <cell r="BC484">
            <v>0</v>
          </cell>
          <cell r="BD484">
            <v>0</v>
          </cell>
          <cell r="BE484">
            <v>0</v>
          </cell>
          <cell r="BF484">
            <v>0</v>
          </cell>
          <cell r="BG484">
            <v>0</v>
          </cell>
          <cell r="BH484">
            <v>0</v>
          </cell>
          <cell r="BI484">
            <v>0</v>
          </cell>
          <cell r="BJ484">
            <v>0</v>
          </cell>
          <cell r="BK484">
            <v>0</v>
          </cell>
          <cell r="BL484">
            <v>0</v>
          </cell>
          <cell r="BM484">
            <v>0</v>
          </cell>
          <cell r="BN484">
            <v>0</v>
          </cell>
          <cell r="BO484">
            <v>0</v>
          </cell>
          <cell r="BP484">
            <v>0</v>
          </cell>
          <cell r="BQ484">
            <v>0</v>
          </cell>
          <cell r="BR484">
            <v>0</v>
          </cell>
          <cell r="BS484">
            <v>0</v>
          </cell>
          <cell r="BT484">
            <v>0</v>
          </cell>
          <cell r="BU484">
            <v>0</v>
          </cell>
          <cell r="BV484">
            <v>0</v>
          </cell>
        </row>
        <row r="485">
          <cell r="P485">
            <v>0</v>
          </cell>
          <cell r="Q485" t="e">
            <v>#N/A</v>
          </cell>
          <cell r="R485" t="str">
            <v/>
          </cell>
          <cell r="W485" t="str">
            <v>Has this interview ended before completion by the interviewee or due to another reason?</v>
          </cell>
          <cell r="X485" t="str">
            <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0</v>
          </cell>
          <cell r="BV485">
            <v>0</v>
          </cell>
        </row>
        <row r="486">
          <cell r="P486">
            <v>0</v>
          </cell>
          <cell r="Q486" t="e">
            <v>#N/A</v>
          </cell>
          <cell r="R486" t="str">
            <v/>
          </cell>
          <cell r="W486" t="str">
            <v>Was any other person present during the interview apart from the head of the family?</v>
          </cell>
          <cell r="X486" t="str">
            <v/>
          </cell>
          <cell r="Y486">
            <v>0</v>
          </cell>
          <cell r="Z486">
            <v>0</v>
          </cell>
          <cell r="AA486">
            <v>0</v>
          </cell>
          <cell r="AB486">
            <v>0</v>
          </cell>
          <cell r="AC486">
            <v>0</v>
          </cell>
          <cell r="AD486">
            <v>0</v>
          </cell>
          <cell r="AE486">
            <v>0</v>
          </cell>
          <cell r="AF486">
            <v>0</v>
          </cell>
          <cell r="AG486">
            <v>0</v>
          </cell>
          <cell r="AH486">
            <v>0</v>
          </cell>
          <cell r="AI486">
            <v>0</v>
          </cell>
          <cell r="AJ486">
            <v>0</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row>
        <row r="487">
          <cell r="P487">
            <v>0</v>
          </cell>
          <cell r="Q487" t="e">
            <v>#N/A</v>
          </cell>
          <cell r="R487" t="str">
            <v/>
          </cell>
          <cell r="W487" t="str">
            <v>How satisfied are you with the interview?</v>
          </cell>
          <cell r="X487" t="str">
            <v/>
          </cell>
          <cell r="Y487">
            <v>0</v>
          </cell>
          <cell r="Z487">
            <v>0</v>
          </cell>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cell r="BV487">
            <v>0</v>
          </cell>
        </row>
        <row r="488">
          <cell r="P488">
            <v>0</v>
          </cell>
          <cell r="Q488" t="e">
            <v>#N/A</v>
          </cell>
          <cell r="R488" t="str">
            <v/>
          </cell>
          <cell r="W488" t="str">
            <v>Please explain why you are not sure about the quality of the interview or have doubt about the truth told by the respondent:</v>
          </cell>
          <cell r="X488" t="str">
            <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U488">
            <v>0</v>
          </cell>
          <cell r="BV488">
            <v>0</v>
          </cell>
        </row>
        <row r="489">
          <cell r="P489">
            <v>1.04</v>
          </cell>
          <cell r="Q489">
            <v>0</v>
          </cell>
          <cell r="R489" t="str">
            <v/>
          </cell>
          <cell r="W489" t="str">
            <v>What types of schools have you attended?</v>
          </cell>
          <cell r="X489" t="str">
            <v>[MARK ALL MENTIONED]</v>
          </cell>
          <cell r="Y489" t="str">
            <v>No School</v>
          </cell>
          <cell r="Z489" t="str">
            <v>Primary School</v>
          </cell>
          <cell r="AA489" t="str">
            <v>Secondary School</v>
          </cell>
          <cell r="AB489" t="str">
            <v>High School</v>
          </cell>
          <cell r="AC489" t="str">
            <v>Graduated from 14 Grade</v>
          </cell>
          <cell r="AD489" t="str">
            <v>University</v>
          </cell>
          <cell r="AE489" t="str">
            <v>Madrassa</v>
          </cell>
          <cell r="AF489" t="str">
            <v>Mosque School</v>
          </cell>
          <cell r="AG489" t="str">
            <v>Other:</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cell r="BB489">
            <v>0</v>
          </cell>
          <cell r="BC489">
            <v>0</v>
          </cell>
          <cell r="BD489">
            <v>0</v>
          </cell>
          <cell r="BE489">
            <v>0</v>
          </cell>
          <cell r="BF489">
            <v>0</v>
          </cell>
          <cell r="BG489">
            <v>0</v>
          </cell>
          <cell r="BH489">
            <v>0</v>
          </cell>
          <cell r="BI489">
            <v>0</v>
          </cell>
          <cell r="BJ489">
            <v>0</v>
          </cell>
          <cell r="BK489">
            <v>0</v>
          </cell>
          <cell r="BL489">
            <v>0</v>
          </cell>
          <cell r="BM489">
            <v>0</v>
          </cell>
          <cell r="BN489">
            <v>0</v>
          </cell>
          <cell r="BO489">
            <v>0</v>
          </cell>
          <cell r="BP489">
            <v>0</v>
          </cell>
          <cell r="BQ489">
            <v>0</v>
          </cell>
          <cell r="BR489">
            <v>0</v>
          </cell>
          <cell r="BS489">
            <v>0</v>
          </cell>
          <cell r="BT489">
            <v>0</v>
          </cell>
          <cell r="BU489">
            <v>0</v>
          </cell>
          <cell r="BV489">
            <v>0</v>
          </cell>
        </row>
        <row r="490">
          <cell r="P490">
            <v>3.0599999999999987</v>
          </cell>
          <cell r="Q490">
            <v>0</v>
          </cell>
          <cell r="R490" t="str">
            <v/>
          </cell>
          <cell r="W490" t="str">
            <v>Where did they receive this treatment for this illness?</v>
          </cell>
          <cell r="X490" t="str">
            <v/>
          </cell>
          <cell r="Y490" t="str">
            <v>This Village</v>
          </cell>
          <cell r="Z490" t="str">
            <v>Closest Village to This Village</v>
          </cell>
          <cell r="AA490" t="str">
            <v>Other Village or Town in District</v>
          </cell>
          <cell r="AB490" t="str">
            <v>District Center</v>
          </cell>
          <cell r="AC490" t="str">
            <v>Town Outside District But in Province</v>
          </cell>
          <cell r="AD490" t="str">
            <v>Herat (Province Center)</v>
          </cell>
          <cell r="AE490" t="str">
            <v>Jalalabad (Nangarhar Province Center)</v>
          </cell>
          <cell r="AF490" t="str">
            <v>Mazar-e Sharif (Balkh Province Center)</v>
          </cell>
          <cell r="AG490" t="str">
            <v>Pul-e Khumri (Baghlan Province Center)</v>
          </cell>
          <cell r="AH490" t="str">
            <v>Chaghcharan (Ghor Province Center)</v>
          </cell>
          <cell r="AI490" t="str">
            <v>Nili (Daykundi Province Center)</v>
          </cell>
          <cell r="AJ490" t="str">
            <v>Other Province Center</v>
          </cell>
          <cell r="AK490" t="str">
            <v>Kabul</v>
          </cell>
          <cell r="AL490" t="str">
            <v>Pakistan</v>
          </cell>
          <cell r="AM490" t="str">
            <v>Iran</v>
          </cell>
          <cell r="AN490" t="str">
            <v>India</v>
          </cell>
          <cell r="AO490" t="str">
            <v>Another Place:</v>
          </cell>
          <cell r="AP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U490">
            <v>0</v>
          </cell>
          <cell r="BV490">
            <v>0</v>
          </cell>
        </row>
        <row r="491">
          <cell r="P491">
            <v>3.21</v>
          </cell>
          <cell r="Q491">
            <v>0</v>
          </cell>
          <cell r="R491">
            <v>4.0799999999999983</v>
          </cell>
          <cell r="W491" t="str">
            <v>How many boys between the ages of 7 and 14 live in this household and how many of them go to school?</v>
          </cell>
          <cell r="X491" t="str">
            <v>[IF NO SCHOOL-AGE BOYS GO TO SCHOOL OR IF ALL SCHOOL-AGE BOYS GO TO SCHOOL &gt;&gt; 3.XX]</v>
          </cell>
          <cell r="Y491" t="str">
            <v>Boys Living in Household</v>
          </cell>
          <cell r="Z491" t="str">
            <v>Boys Going to School</v>
          </cell>
          <cell r="AA491" t="str">
            <v>Boys</v>
          </cell>
          <cell r="AB491" t="str">
            <v>Boys</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U491">
            <v>0</v>
          </cell>
          <cell r="AV491">
            <v>0</v>
          </cell>
          <cell r="AW491">
            <v>0</v>
          </cell>
          <cell r="AX491">
            <v>0</v>
          </cell>
          <cell r="AY491">
            <v>0</v>
          </cell>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U491">
            <v>0</v>
          </cell>
          <cell r="BV491">
            <v>0</v>
          </cell>
        </row>
        <row r="492">
          <cell r="P492">
            <v>3.22</v>
          </cell>
          <cell r="Q492">
            <v>0</v>
          </cell>
          <cell r="R492" t="str">
            <v/>
          </cell>
          <cell r="W492" t="str">
            <v>What is the main reason that these boys do not attend school?</v>
          </cell>
          <cell r="X492" t="str">
            <v/>
          </cell>
          <cell r="Y492" t="str">
            <v>Male Family Members Don't Allow / Against Culture</v>
          </cell>
          <cell r="Z492" t="str">
            <v>Children Do Not Learn Useful Things at School</v>
          </cell>
          <cell r="AA492" t="str">
            <v>Children Do Not Like School</v>
          </cell>
          <cell r="AB492" t="str">
            <v>Unacceptable Things Taught at School / Opposite Islam</v>
          </cell>
          <cell r="AC492" t="str">
            <v>Prefer to Send Child to Madrassa</v>
          </cell>
          <cell r="AD492" t="str">
            <v>Feud or Dispute Prevents Children from Attending School</v>
          </cell>
          <cell r="AE492" t="str">
            <v>Children Required for Work (Housework or Fieldwork)</v>
          </cell>
          <cell r="AF492" t="str">
            <v>Cost of School Fees, Materials, and/or Uniform is Too High</v>
          </cell>
          <cell r="AG492" t="str">
            <v>No School in Area</v>
          </cell>
          <cell r="AH492" t="str">
            <v>Costs Too Much to Travel to Nearest School</v>
          </cell>
          <cell r="AI492" t="str">
            <v>Takes Too Much Time to Travel to Nearest School</v>
          </cell>
          <cell r="AJ492" t="str">
            <v>Quality of Education is Poor</v>
          </cell>
          <cell r="AK492" t="str">
            <v>Teachers Do Not Come to School</v>
          </cell>
          <cell r="AL492" t="str">
            <v>School Lacks Essential Materials (Books, Pencils etc.)</v>
          </cell>
          <cell r="AM492" t="str">
            <v>Lack of Security</v>
          </cell>
          <cell r="AN492" t="str">
            <v>They Are Married</v>
          </cell>
          <cell r="AO492" t="str">
            <v>Other:</v>
          </cell>
          <cell r="AP492">
            <v>0</v>
          </cell>
          <cell r="AQ492">
            <v>0</v>
          </cell>
          <cell r="AR492">
            <v>0</v>
          </cell>
          <cell r="AS492">
            <v>0</v>
          </cell>
          <cell r="AT492">
            <v>0</v>
          </cell>
          <cell r="AU492">
            <v>0</v>
          </cell>
          <cell r="AV492">
            <v>0</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cell r="BV492">
            <v>0</v>
          </cell>
        </row>
        <row r="493">
          <cell r="P493">
            <v>6.01</v>
          </cell>
          <cell r="Q493">
            <v>0</v>
          </cell>
          <cell r="R493">
            <v>5.0599999999999987</v>
          </cell>
          <cell r="W493" t="str">
            <v>In order of importance, what are the names of the three most important people that live in this village?</v>
          </cell>
          <cell r="X493" t="str">
            <v/>
          </cell>
          <cell r="Y493" t="str">
            <v>No Such Person</v>
          </cell>
          <cell r="Z493" t="str">
            <v>|________________|</v>
          </cell>
          <cell r="AA493" t="str">
            <v>No Such Person</v>
          </cell>
          <cell r="AB493" t="str">
            <v>|________________|</v>
          </cell>
          <cell r="AC493" t="str">
            <v>No Such Person</v>
          </cell>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U493">
            <v>0</v>
          </cell>
          <cell r="BV493">
            <v>0</v>
          </cell>
        </row>
        <row r="494">
          <cell r="P494">
            <v>6.02</v>
          </cell>
          <cell r="Q494">
            <v>0</v>
          </cell>
          <cell r="R494">
            <v>5.0599999999999987</v>
          </cell>
          <cell r="W494" t="str">
            <v>Does this person have a title or position? For example, are they the malik, arbab, qariyadar, mullah, khan, head of shura, or some other position?</v>
          </cell>
          <cell r="X494" t="str">
            <v/>
          </cell>
          <cell r="Y494" t="str">
            <v>This Person Doesn't Have a Title or Position</v>
          </cell>
          <cell r="Z494" t="str">
            <v>Malik</v>
          </cell>
          <cell r="AA494" t="str">
            <v>Arbab</v>
          </cell>
          <cell r="AB494" t="str">
            <v>Qariyadar</v>
          </cell>
          <cell r="AC494" t="str">
            <v>Khan</v>
          </cell>
          <cell r="AD494" t="str">
            <v>Zamindar</v>
          </cell>
          <cell r="AE494" t="str">
            <v>Beg / Baay</v>
          </cell>
          <cell r="AF494" t="str">
            <v>Commander</v>
          </cell>
          <cell r="AG494" t="str">
            <v>Mullah</v>
          </cell>
          <cell r="AH494" t="str">
            <v>Imam</v>
          </cell>
          <cell r="AI494" t="str">
            <v>Mosque Mullah</v>
          </cell>
          <cell r="AJ494" t="str">
            <v>Mawlawi</v>
          </cell>
          <cell r="AK494" t="str">
            <v>Rohani</v>
          </cell>
          <cell r="AL494" t="e">
            <v>#REF!</v>
          </cell>
          <cell r="AM494" t="e">
            <v>#REF!</v>
          </cell>
          <cell r="AN494" t="e">
            <v>#REF!</v>
          </cell>
          <cell r="AO494" t="e">
            <v>#REF!</v>
          </cell>
          <cell r="AP494" t="e">
            <v>#REF!</v>
          </cell>
          <cell r="AQ494" t="e">
            <v>#REF!</v>
          </cell>
          <cell r="AR494" t="e">
            <v>#REF!</v>
          </cell>
          <cell r="AS494" t="e">
            <v>#REF!</v>
          </cell>
          <cell r="AT494" t="e">
            <v>#REF!</v>
          </cell>
          <cell r="AU494" t="e">
            <v>#REF!</v>
          </cell>
          <cell r="AV494" t="e">
            <v>#REF!</v>
          </cell>
          <cell r="AW494" t="e">
            <v>#REF!</v>
          </cell>
          <cell r="AX494" t="e">
            <v>#REF!</v>
          </cell>
          <cell r="AY494" t="str">
            <v>Police Commander</v>
          </cell>
          <cell r="AZ494" t="str">
            <v>District Administrator</v>
          </cell>
          <cell r="BA494" t="str">
            <v>Other:</v>
          </cell>
          <cell r="BB494">
            <v>0</v>
          </cell>
          <cell r="BC494">
            <v>0</v>
          </cell>
          <cell r="BD494" t="e">
            <v>#REF!</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0</v>
          </cell>
          <cell r="BV494">
            <v>0</v>
          </cell>
        </row>
        <row r="495">
          <cell r="P495">
            <v>6.03</v>
          </cell>
          <cell r="Q495">
            <v>0</v>
          </cell>
          <cell r="R495" t="str">
            <v/>
          </cell>
          <cell r="W495" t="str">
            <v>From what does this person get their authority? For example, is it because they own a lot of land, because their father or family members held a similar position, because the command a militia, are old, or something else?</v>
          </cell>
          <cell r="X495" t="str">
            <v/>
          </cell>
          <cell r="Y495" t="str">
            <v>Own a Lot of Land</v>
          </cell>
          <cell r="Z495" t="str">
            <v>Have a Lot of Money</v>
          </cell>
          <cell r="AA495" t="str">
            <v>Father or Family Members Held Position</v>
          </cell>
          <cell r="AB495" t="str">
            <v>From Powerful Family</v>
          </cell>
          <cell r="AC495" t="str">
            <v>Respected and Trusted by Villagers</v>
          </cell>
          <cell r="AD495" t="str">
            <v>Command Militia</v>
          </cell>
          <cell r="AE495" t="str">
            <v>Uloswol / Government Officials recognize this person / meet with them</v>
          </cell>
          <cell r="AF495" t="str">
            <v>NGO recognize this person / meet with them</v>
          </cell>
          <cell r="AG495" t="str">
            <v>Age</v>
          </cell>
          <cell r="AH495" t="str">
            <v>Wisdom</v>
          </cell>
          <cell r="AI495" t="str">
            <v>Level of Education</v>
          </cell>
          <cell r="AJ495" t="str">
            <v>Teacher</v>
          </cell>
          <cell r="AK495" t="str">
            <v>Head of Council</v>
          </cell>
          <cell r="AL495" t="str">
            <v>Member of Council</v>
          </cell>
          <cell r="AM495" t="str">
            <v>Head of CDC</v>
          </cell>
          <cell r="AN495" t="str">
            <v>Member of CDC</v>
          </cell>
          <cell r="AO495" t="str">
            <v>Member of District Council</v>
          </cell>
          <cell r="AP495" t="str">
            <v>Other:</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0</v>
          </cell>
          <cell r="BV495">
            <v>0</v>
          </cell>
        </row>
      </sheetData>
      <sheetData sheetId="9"/>
      <sheetData sheetId="10"/>
      <sheetData sheetId="11"/>
      <sheetData sheetId="12"/>
      <sheetData sheetId="13"/>
      <sheetData sheetId="14"/>
      <sheetData sheetId="15"/>
      <sheetData sheetId="16"/>
      <sheetData sheetId="1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bwMode="auto">
        <a:solidFill>
          <a:srgbClr val="FFFFFF"/>
        </a:solidFill>
        <a:ln w="9525">
          <a:solidFill>
            <a:srgbClr val="000000"/>
          </a:solidFill>
          <a:miter lim="800000"/>
          <a:headEnd/>
          <a:tailEnd/>
        </a:ln>
      </a:spPr>
      <a:bodyPr/>
      <a:lst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BN79"/>
  <sheetViews>
    <sheetView tabSelected="1" view="pageBreakPreview" zoomScaleSheetLayoutView="100" workbookViewId="0">
      <selection activeCell="F38" sqref="F38"/>
    </sheetView>
  </sheetViews>
  <sheetFormatPr defaultRowHeight="11.25"/>
  <cols>
    <col min="1" max="60" width="2.42578125" style="14" customWidth="1"/>
    <col min="61" max="64" width="3.28515625" style="12" customWidth="1"/>
    <col min="65" max="72" width="3.28515625" style="13" customWidth="1"/>
    <col min="73" max="73" width="4.7109375" style="13" customWidth="1"/>
    <col min="74" max="74" width="1.5703125" style="13" customWidth="1"/>
    <col min="75" max="75" width="6.42578125" style="13" customWidth="1"/>
    <col min="76" max="76" width="61.5703125" style="13" customWidth="1"/>
    <col min="77" max="77" width="3.85546875" style="13" customWidth="1"/>
    <col min="78" max="16384" width="9.140625" style="13"/>
  </cols>
  <sheetData>
    <row r="1" spans="1:66" ht="15.75" customHeight="1">
      <c r="A1" s="10" t="str">
        <f>CONCATENATE([1]Sections!$A$1:$E$1," - / - ",[1]Sections!$A$2," ",[1]Sections!$B$2,": ",[1]Sections!$D$2," [ ",[1]Sections!$V$2," ",ROMAN(COUNT($BM$1:$BM$923))," / ",ROMAN(BM1)," ]")</f>
        <v>Male Head of Household Questionnaire - / - Section 0: Interview Codes [ Page I / I ]</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1"/>
      <c r="BM1" s="13">
        <v>1</v>
      </c>
      <c r="BN1" s="13">
        <v>1</v>
      </c>
    </row>
    <row r="2" spans="1:66" ht="6" customHeight="1"/>
    <row r="3" spans="1:66" ht="18" customHeight="1">
      <c r="B3" s="15">
        <f>VLOOKUP(BI3,[1]eMHH!$F$4:$H$3000,3,FALSE)</f>
        <v>0.01</v>
      </c>
      <c r="C3" s="16"/>
      <c r="D3" s="17" t="str">
        <f>VLOOKUP(BI3,[1]eMHH!$I$4:$BW$185,13,FALSE)</f>
        <v>Interview Date</v>
      </c>
      <c r="E3" s="18"/>
      <c r="F3" s="18"/>
      <c r="G3" s="18"/>
      <c r="H3" s="18"/>
      <c r="I3" s="18"/>
      <c r="J3" s="18"/>
      <c r="K3" s="1" t="str">
        <f>VLOOKUP(BI3,[1]eMHH!$I$4:$BW$185,15,FALSE)</f>
        <v>Month</v>
      </c>
      <c r="L3" s="2"/>
      <c r="M3" s="2" t="s">
        <v>4</v>
      </c>
      <c r="N3" s="2"/>
      <c r="O3" s="2"/>
      <c r="P3" s="2"/>
      <c r="Q3" s="2"/>
      <c r="R3" s="2"/>
      <c r="S3" s="2"/>
      <c r="T3" s="3"/>
      <c r="U3" s="1" t="str">
        <f>VLOOKUP(BI3,[1]eMHH!$I$4:$BW$185,16,FALSE)</f>
        <v>Day</v>
      </c>
      <c r="V3" s="2"/>
      <c r="W3" s="2" t="s">
        <v>4</v>
      </c>
      <c r="X3" s="2"/>
      <c r="Y3" s="2"/>
      <c r="Z3" s="2"/>
      <c r="AA3" s="2"/>
      <c r="AB3" s="2"/>
      <c r="AC3" s="2"/>
      <c r="AD3" s="3"/>
      <c r="AF3" s="19">
        <f>VLOOKUP(BI20,[1]eMHH!$F$4:$H$3000,3,FALSE)</f>
        <v>0.09</v>
      </c>
      <c r="AG3" s="20"/>
      <c r="AH3" s="21" t="str">
        <f>VLOOKUP(BI20,[1]eMHH!$I$4:$BW$354,13,FALSE)</f>
        <v>District Name</v>
      </c>
      <c r="AI3" s="18"/>
      <c r="AJ3" s="18"/>
      <c r="AK3" s="18"/>
      <c r="AL3" s="18"/>
      <c r="AM3" s="18"/>
      <c r="AN3" s="22"/>
      <c r="AO3" s="23">
        <v>1</v>
      </c>
      <c r="AP3" s="24" t="s">
        <v>73</v>
      </c>
      <c r="AQ3" s="25"/>
      <c r="AR3" s="25"/>
      <c r="AS3" s="25"/>
      <c r="AT3" s="25"/>
      <c r="AU3" s="23">
        <v>4</v>
      </c>
      <c r="AV3" s="26" t="s">
        <v>76</v>
      </c>
      <c r="AW3" s="25"/>
      <c r="AX3" s="25"/>
      <c r="AY3" s="25"/>
      <c r="AZ3" s="25"/>
      <c r="BA3" s="25"/>
      <c r="BB3" s="27">
        <v>7</v>
      </c>
      <c r="BC3" s="26" t="s">
        <v>79</v>
      </c>
      <c r="BD3" s="24"/>
      <c r="BE3" s="25"/>
      <c r="BF3" s="25"/>
      <c r="BG3" s="28"/>
      <c r="BI3" s="29">
        <v>0.01</v>
      </c>
      <c r="BJ3" s="29"/>
      <c r="BK3" s="29">
        <v>0.1</v>
      </c>
      <c r="BL3" s="29"/>
    </row>
    <row r="4" spans="1:66" ht="18" customHeight="1">
      <c r="B4" s="30"/>
      <c r="C4" s="31"/>
      <c r="D4" s="32"/>
      <c r="E4" s="33"/>
      <c r="F4" s="33"/>
      <c r="G4" s="33"/>
      <c r="H4" s="33"/>
      <c r="I4" s="33"/>
      <c r="J4" s="33"/>
      <c r="K4" s="7"/>
      <c r="L4" s="8"/>
      <c r="M4" s="8"/>
      <c r="N4" s="8"/>
      <c r="O4" s="8"/>
      <c r="P4" s="8"/>
      <c r="Q4" s="8"/>
      <c r="R4" s="8"/>
      <c r="S4" s="8"/>
      <c r="T4" s="9"/>
      <c r="U4" s="7"/>
      <c r="V4" s="8"/>
      <c r="W4" s="8"/>
      <c r="X4" s="8"/>
      <c r="Y4" s="8"/>
      <c r="Z4" s="8"/>
      <c r="AA4" s="8"/>
      <c r="AB4" s="8"/>
      <c r="AC4" s="8"/>
      <c r="AD4" s="9"/>
      <c r="AF4" s="34"/>
      <c r="AG4" s="35"/>
      <c r="AH4" s="36"/>
      <c r="AI4" s="37"/>
      <c r="AJ4" s="37"/>
      <c r="AK4" s="37"/>
      <c r="AL4" s="37"/>
      <c r="AM4" s="37"/>
      <c r="AN4" s="38"/>
      <c r="AO4" s="23">
        <v>2</v>
      </c>
      <c r="AP4" s="39" t="s">
        <v>74</v>
      </c>
      <c r="AU4" s="40">
        <v>5</v>
      </c>
      <c r="AV4" s="41" t="s">
        <v>77</v>
      </c>
      <c r="BB4" s="23">
        <v>8</v>
      </c>
      <c r="BC4" s="41" t="s">
        <v>80</v>
      </c>
      <c r="BG4" s="42"/>
    </row>
    <row r="5" spans="1:66" ht="18" customHeight="1">
      <c r="A5" s="43"/>
      <c r="AD5" s="44"/>
      <c r="AF5" s="45"/>
      <c r="AG5" s="46"/>
      <c r="AH5" s="47"/>
      <c r="AI5" s="33"/>
      <c r="AJ5" s="33"/>
      <c r="AK5" s="33"/>
      <c r="AL5" s="33"/>
      <c r="AM5" s="33"/>
      <c r="AN5" s="48"/>
      <c r="AO5" s="40">
        <v>3</v>
      </c>
      <c r="AP5" s="49" t="s">
        <v>75</v>
      </c>
      <c r="AQ5" s="44"/>
      <c r="AR5" s="44"/>
      <c r="AS5" s="44"/>
      <c r="AT5" s="44"/>
      <c r="AU5" s="23">
        <v>6</v>
      </c>
      <c r="AV5" s="49" t="s">
        <v>78</v>
      </c>
      <c r="AW5" s="44"/>
      <c r="AX5" s="44"/>
      <c r="AY5" s="44"/>
      <c r="AZ5" s="44"/>
      <c r="BA5" s="44"/>
      <c r="BB5" s="50"/>
      <c r="BC5" s="51"/>
      <c r="BD5" s="51"/>
      <c r="BE5" s="51"/>
      <c r="BF5" s="52"/>
      <c r="BG5" s="52"/>
      <c r="BI5" s="29">
        <v>0.02</v>
      </c>
      <c r="BJ5" s="29"/>
    </row>
    <row r="6" spans="1:66" ht="18" customHeight="1">
      <c r="A6" s="53"/>
      <c r="B6" s="15">
        <f>VLOOKUP(BI5,[1]eMHH!$F$4:$H$3000,3,FALSE)</f>
        <v>0.02</v>
      </c>
      <c r="C6" s="16"/>
      <c r="D6" s="17" t="str">
        <f>VLOOKUP(BI5,[1]eMHH!$I$4:$BW$185,13,FALSE)</f>
        <v>Enumerator Code</v>
      </c>
      <c r="E6" s="18"/>
      <c r="F6" s="18"/>
      <c r="G6" s="18"/>
      <c r="H6" s="18"/>
      <c r="I6" s="18"/>
      <c r="J6" s="18"/>
      <c r="K6" s="1" t="str">
        <f>VLOOKUP(BI5,[1]eMHH!$I$4:$BW$185,15,FALSE)</f>
        <v>|___|___|___|</v>
      </c>
      <c r="L6" s="2"/>
      <c r="M6" s="2"/>
      <c r="N6" s="2"/>
      <c r="O6" s="2"/>
      <c r="P6" s="2"/>
      <c r="Q6" s="2"/>
      <c r="R6" s="2"/>
      <c r="S6" s="2"/>
      <c r="T6" s="2"/>
      <c r="U6" s="2"/>
      <c r="V6" s="2"/>
      <c r="W6" s="2"/>
      <c r="X6" s="2"/>
      <c r="Y6" s="2"/>
      <c r="Z6" s="2"/>
      <c r="AA6" s="2"/>
      <c r="AB6" s="2"/>
      <c r="AC6" s="2"/>
      <c r="AD6" s="3"/>
      <c r="BK6" s="29">
        <v>0.11</v>
      </c>
      <c r="BL6" s="29"/>
    </row>
    <row r="7" spans="1:66" ht="18" customHeight="1">
      <c r="A7" s="54"/>
      <c r="B7" s="30"/>
      <c r="C7" s="31"/>
      <c r="D7" s="32"/>
      <c r="E7" s="33"/>
      <c r="F7" s="33"/>
      <c r="G7" s="33"/>
      <c r="H7" s="33"/>
      <c r="I7" s="33"/>
      <c r="J7" s="33"/>
      <c r="K7" s="7"/>
      <c r="L7" s="8"/>
      <c r="M7" s="8"/>
      <c r="N7" s="8"/>
      <c r="O7" s="8"/>
      <c r="P7" s="8"/>
      <c r="Q7" s="8"/>
      <c r="R7" s="8"/>
      <c r="S7" s="8"/>
      <c r="T7" s="8"/>
      <c r="U7" s="8"/>
      <c r="V7" s="8"/>
      <c r="W7" s="8"/>
      <c r="X7" s="8"/>
      <c r="Y7" s="8"/>
      <c r="Z7" s="8"/>
      <c r="AA7" s="8"/>
      <c r="AB7" s="8"/>
      <c r="AC7" s="8"/>
      <c r="AD7" s="9"/>
      <c r="AF7" s="19">
        <f>VLOOKUP(BI22,[1]eMHH!$F$4:$H$3000,3,FALSE)</f>
        <v>9.9999999999999992E-2</v>
      </c>
      <c r="AG7" s="20"/>
      <c r="AH7" s="18" t="str">
        <f>VLOOKUP(BI22,[1]eMHH!$I$4:$BW$354,13,FALSE)</f>
        <v>Village Name</v>
      </c>
      <c r="AI7" s="18"/>
      <c r="AJ7" s="18"/>
      <c r="AK7" s="18"/>
      <c r="AL7" s="55"/>
      <c r="AM7" s="56"/>
      <c r="AN7" s="56"/>
      <c r="AO7" s="56"/>
      <c r="AP7" s="56"/>
      <c r="AQ7" s="56"/>
      <c r="AR7" s="56"/>
      <c r="AS7" s="56"/>
      <c r="AT7" s="56"/>
      <c r="AU7" s="56"/>
      <c r="AV7" s="56"/>
      <c r="AW7" s="56"/>
      <c r="AX7" s="56"/>
      <c r="AY7" s="56"/>
      <c r="AZ7" s="56"/>
      <c r="BA7" s="56"/>
      <c r="BB7" s="56"/>
      <c r="BC7" s="56"/>
      <c r="BD7" s="56"/>
      <c r="BE7" s="56"/>
      <c r="BF7" s="56"/>
      <c r="BG7" s="57"/>
      <c r="BI7" s="29">
        <v>0.03</v>
      </c>
      <c r="BJ7" s="29"/>
    </row>
    <row r="8" spans="1:66" ht="18" customHeight="1">
      <c r="A8" s="54"/>
      <c r="AD8" s="58"/>
      <c r="AF8" s="34"/>
      <c r="AG8" s="35"/>
      <c r="AH8" s="37"/>
      <c r="AI8" s="37"/>
      <c r="AJ8" s="37"/>
      <c r="AK8" s="37"/>
      <c r="AL8" s="59"/>
      <c r="AM8" s="60"/>
      <c r="AN8" s="60"/>
      <c r="AO8" s="60"/>
      <c r="AP8" s="60"/>
      <c r="AQ8" s="60"/>
      <c r="AR8" s="60"/>
      <c r="AS8" s="60"/>
      <c r="AT8" s="60"/>
      <c r="AU8" s="60"/>
      <c r="AV8" s="60"/>
      <c r="AW8" s="60"/>
      <c r="AX8" s="60"/>
      <c r="AY8" s="60"/>
      <c r="AZ8" s="60"/>
      <c r="BA8" s="60"/>
      <c r="BB8" s="60"/>
      <c r="BC8" s="60"/>
      <c r="BD8" s="60"/>
      <c r="BE8" s="60"/>
      <c r="BF8" s="60"/>
      <c r="BG8" s="61"/>
      <c r="BK8" s="29">
        <v>0.12</v>
      </c>
      <c r="BL8" s="29"/>
    </row>
    <row r="9" spans="1:66" ht="18" customHeight="1">
      <c r="A9" s="54"/>
      <c r="B9" s="15">
        <f>VLOOKUP(BI7,[1]eMHH!$F$4:$H$3000,3,FALSE)</f>
        <v>0.03</v>
      </c>
      <c r="C9" s="16"/>
      <c r="D9" s="17" t="str">
        <f>VLOOKUP(BI7,[1]eMHH!$I$4:$BW$185,13,FALSE)</f>
        <v>Supervisor Code</v>
      </c>
      <c r="E9" s="18"/>
      <c r="F9" s="18"/>
      <c r="G9" s="18"/>
      <c r="H9" s="18"/>
      <c r="I9" s="18"/>
      <c r="J9" s="18"/>
      <c r="K9" s="1" t="str">
        <f>VLOOKUP(BI7,[1]eMHH!$I$4:$BW$185,15,FALSE)</f>
        <v>|___|___|___|</v>
      </c>
      <c r="L9" s="2"/>
      <c r="M9" s="2"/>
      <c r="N9" s="2"/>
      <c r="O9" s="2"/>
      <c r="P9" s="2"/>
      <c r="Q9" s="2"/>
      <c r="R9" s="2"/>
      <c r="S9" s="2"/>
      <c r="T9" s="2"/>
      <c r="U9" s="2"/>
      <c r="V9" s="2"/>
      <c r="W9" s="2"/>
      <c r="X9" s="2"/>
      <c r="Y9" s="2"/>
      <c r="Z9" s="2"/>
      <c r="AA9" s="2"/>
      <c r="AB9" s="2"/>
      <c r="AC9" s="2"/>
      <c r="AD9" s="3"/>
      <c r="AE9" s="62"/>
      <c r="AF9" s="34"/>
      <c r="AG9" s="35"/>
      <c r="AH9" s="37"/>
      <c r="AI9" s="37"/>
      <c r="AJ9" s="37"/>
      <c r="AK9" s="37"/>
      <c r="AL9" s="59"/>
      <c r="AM9" s="60"/>
      <c r="AN9" s="60"/>
      <c r="AO9" s="60"/>
      <c r="AP9" s="60"/>
      <c r="AQ9" s="60"/>
      <c r="AR9" s="60"/>
      <c r="AS9" s="60"/>
      <c r="AT9" s="60"/>
      <c r="AU9" s="60"/>
      <c r="AV9" s="60"/>
      <c r="AW9" s="60"/>
      <c r="AX9" s="60"/>
      <c r="AY9" s="60"/>
      <c r="AZ9" s="60"/>
      <c r="BA9" s="60"/>
      <c r="BB9" s="60"/>
      <c r="BC9" s="60"/>
      <c r="BD9" s="60"/>
      <c r="BE9" s="60"/>
      <c r="BF9" s="60"/>
      <c r="BG9" s="61"/>
      <c r="BI9" s="29">
        <v>0.51</v>
      </c>
      <c r="BJ9" s="29"/>
    </row>
    <row r="10" spans="1:66" ht="18" customHeight="1">
      <c r="A10" s="54"/>
      <c r="B10" s="30"/>
      <c r="C10" s="31"/>
      <c r="D10" s="32"/>
      <c r="E10" s="33"/>
      <c r="F10" s="33"/>
      <c r="G10" s="33"/>
      <c r="H10" s="33"/>
      <c r="I10" s="33"/>
      <c r="J10" s="33"/>
      <c r="K10" s="7"/>
      <c r="L10" s="8"/>
      <c r="M10" s="8"/>
      <c r="N10" s="8"/>
      <c r="O10" s="8"/>
      <c r="P10" s="8"/>
      <c r="Q10" s="8"/>
      <c r="R10" s="8"/>
      <c r="S10" s="8"/>
      <c r="T10" s="8"/>
      <c r="U10" s="8"/>
      <c r="V10" s="8"/>
      <c r="W10" s="8"/>
      <c r="X10" s="8"/>
      <c r="Y10" s="8"/>
      <c r="Z10" s="8"/>
      <c r="AA10" s="8"/>
      <c r="AB10" s="8"/>
      <c r="AC10" s="8"/>
      <c r="AD10" s="9"/>
      <c r="AE10" s="62"/>
      <c r="AF10" s="45"/>
      <c r="AG10" s="46"/>
      <c r="AH10" s="33"/>
      <c r="AI10" s="33"/>
      <c r="AJ10" s="33"/>
      <c r="AK10" s="33"/>
      <c r="AL10" s="63"/>
      <c r="AM10" s="64"/>
      <c r="AN10" s="64"/>
      <c r="AO10" s="64"/>
      <c r="AP10" s="64"/>
      <c r="AQ10" s="64"/>
      <c r="AR10" s="64"/>
      <c r="AS10" s="64"/>
      <c r="AT10" s="64"/>
      <c r="AU10" s="64"/>
      <c r="AV10" s="64"/>
      <c r="AW10" s="64"/>
      <c r="AX10" s="64"/>
      <c r="AY10" s="64"/>
      <c r="AZ10" s="64"/>
      <c r="BA10" s="64"/>
      <c r="BB10" s="64"/>
      <c r="BC10" s="64"/>
      <c r="BD10" s="64"/>
      <c r="BE10" s="64"/>
      <c r="BF10" s="64"/>
      <c r="BG10" s="65"/>
      <c r="BK10" s="29">
        <v>0.13</v>
      </c>
      <c r="BL10" s="29"/>
    </row>
    <row r="11" spans="1:66" ht="18" customHeight="1">
      <c r="A11" s="54"/>
      <c r="AD11" s="58"/>
      <c r="AE11" s="62"/>
      <c r="BH11" s="66"/>
      <c r="BI11" s="29">
        <v>0.5</v>
      </c>
      <c r="BJ11" s="29"/>
      <c r="BK11" s="67"/>
      <c r="BL11" s="67"/>
    </row>
    <row r="12" spans="1:66" ht="18" customHeight="1">
      <c r="B12" s="15">
        <f>VLOOKUP(BI9,[1]eMHH!$F$4:$H$3000,3,FALSE)</f>
        <v>0.04</v>
      </c>
      <c r="C12" s="16"/>
      <c r="D12" s="17" t="str">
        <f>VLOOKUP(BI9,[1]eMHH!$I$4:$BW$185,13,FALSE)</f>
        <v>Village Code</v>
      </c>
      <c r="E12" s="18"/>
      <c r="F12" s="18"/>
      <c r="G12" s="18"/>
      <c r="H12" s="18"/>
      <c r="I12" s="18"/>
      <c r="J12" s="18"/>
      <c r="K12" s="1" t="str">
        <f>VLOOKUP(BI7,[1]eMHH!$I$4:$BW$185,15,FALSE)</f>
        <v>|___|___|___|</v>
      </c>
      <c r="L12" s="2"/>
      <c r="M12" s="2"/>
      <c r="N12" s="2"/>
      <c r="O12" s="2"/>
      <c r="P12" s="2"/>
      <c r="Q12" s="2"/>
      <c r="R12" s="2"/>
      <c r="S12" s="2"/>
      <c r="T12" s="2"/>
      <c r="U12" s="2"/>
      <c r="V12" s="2"/>
      <c r="W12" s="2"/>
      <c r="X12" s="2"/>
      <c r="Y12" s="2"/>
      <c r="Z12" s="2"/>
      <c r="AA12" s="2"/>
      <c r="AB12" s="2"/>
      <c r="AC12" s="2"/>
      <c r="AD12" s="3"/>
      <c r="AF12" s="19">
        <f>VLOOKUP(BI23,[1]eMHH!$F$4:$H$3000,3,FALSE)</f>
        <v>0.10999999999999999</v>
      </c>
      <c r="AG12" s="20"/>
      <c r="AH12" s="18" t="str">
        <f>VLOOKUP(BI23,[1]eMHH!$I$4:$BW$354,13,FALSE)</f>
        <v>Geocode</v>
      </c>
      <c r="AI12" s="18"/>
      <c r="AJ12" s="18"/>
      <c r="AK12" s="1" t="s">
        <v>16</v>
      </c>
      <c r="AL12" s="2"/>
      <c r="AM12" s="2"/>
      <c r="AN12" s="2"/>
      <c r="AO12" s="2"/>
      <c r="AP12" s="2"/>
      <c r="AQ12" s="2"/>
      <c r="AR12" s="2"/>
      <c r="AS12" s="2"/>
      <c r="AT12" s="2"/>
      <c r="AU12" s="2"/>
      <c r="AV12" s="2"/>
      <c r="AW12" s="2"/>
      <c r="AX12" s="2"/>
      <c r="AY12" s="2"/>
      <c r="AZ12" s="2"/>
      <c r="BA12" s="2"/>
      <c r="BB12" s="2"/>
      <c r="BC12" s="2"/>
      <c r="BD12" s="2"/>
      <c r="BE12" s="2"/>
      <c r="BF12" s="2"/>
      <c r="BG12" s="3"/>
    </row>
    <row r="13" spans="1:66" ht="18" customHeight="1">
      <c r="A13" s="43"/>
      <c r="B13" s="30"/>
      <c r="C13" s="31"/>
      <c r="D13" s="32"/>
      <c r="E13" s="33"/>
      <c r="F13" s="33"/>
      <c r="G13" s="33"/>
      <c r="H13" s="33"/>
      <c r="I13" s="33"/>
      <c r="J13" s="33"/>
      <c r="K13" s="7"/>
      <c r="L13" s="8"/>
      <c r="M13" s="8"/>
      <c r="N13" s="8"/>
      <c r="O13" s="8"/>
      <c r="P13" s="8"/>
      <c r="Q13" s="8"/>
      <c r="R13" s="8"/>
      <c r="S13" s="8"/>
      <c r="T13" s="8"/>
      <c r="U13" s="8"/>
      <c r="V13" s="8"/>
      <c r="W13" s="8"/>
      <c r="X13" s="8"/>
      <c r="Y13" s="8"/>
      <c r="Z13" s="8"/>
      <c r="AA13" s="8"/>
      <c r="AB13" s="8"/>
      <c r="AC13" s="8"/>
      <c r="AD13" s="9"/>
      <c r="AF13" s="34"/>
      <c r="AG13" s="35"/>
      <c r="AH13" s="37"/>
      <c r="AI13" s="37"/>
      <c r="AJ13" s="37"/>
      <c r="AK13" s="4"/>
      <c r="AL13" s="5"/>
      <c r="AM13" s="5"/>
      <c r="AN13" s="5"/>
      <c r="AO13" s="5"/>
      <c r="AP13" s="5"/>
      <c r="AQ13" s="5"/>
      <c r="AR13" s="5"/>
      <c r="AS13" s="5"/>
      <c r="AT13" s="5"/>
      <c r="AU13" s="5"/>
      <c r="AV13" s="5"/>
      <c r="AW13" s="5"/>
      <c r="AX13" s="5"/>
      <c r="AY13" s="5"/>
      <c r="AZ13" s="5"/>
      <c r="BA13" s="5"/>
      <c r="BB13" s="5"/>
      <c r="BC13" s="5"/>
      <c r="BD13" s="5"/>
      <c r="BE13" s="5"/>
      <c r="BF13" s="5"/>
      <c r="BG13" s="6"/>
      <c r="BH13" s="68"/>
      <c r="BI13" s="29">
        <v>0.04</v>
      </c>
      <c r="BJ13" s="29"/>
      <c r="BK13" s="29">
        <v>0.14000000000000001</v>
      </c>
      <c r="BL13" s="29"/>
    </row>
    <row r="14" spans="1:66" ht="18" customHeight="1">
      <c r="A14" s="69"/>
      <c r="AD14" s="25"/>
      <c r="AF14" s="45"/>
      <c r="AG14" s="46"/>
      <c r="AH14" s="33"/>
      <c r="AI14" s="33"/>
      <c r="AJ14" s="33"/>
      <c r="AK14" s="7"/>
      <c r="AL14" s="8"/>
      <c r="AM14" s="8"/>
      <c r="AN14" s="8"/>
      <c r="AO14" s="8"/>
      <c r="AP14" s="8"/>
      <c r="AQ14" s="8"/>
      <c r="AR14" s="8"/>
      <c r="AS14" s="8"/>
      <c r="AT14" s="8"/>
      <c r="AU14" s="8"/>
      <c r="AV14" s="8"/>
      <c r="AW14" s="8"/>
      <c r="AX14" s="8"/>
      <c r="AY14" s="8"/>
      <c r="AZ14" s="8"/>
      <c r="BA14" s="8"/>
      <c r="BB14" s="8"/>
      <c r="BC14" s="8"/>
      <c r="BD14" s="8"/>
      <c r="BE14" s="8"/>
      <c r="BF14" s="8"/>
      <c r="BG14" s="9"/>
      <c r="BH14" s="69"/>
    </row>
    <row r="15" spans="1:66" ht="18" customHeight="1">
      <c r="A15" s="54"/>
      <c r="B15" s="19">
        <f>VLOOKUP(BI11,[1]eMHH!$F$4:$H$3000,3,FALSE)</f>
        <v>0.05</v>
      </c>
      <c r="C15" s="20"/>
      <c r="D15" s="70" t="str">
        <f>VLOOKUP(BI11,[1]eMHH!$I$4:$BW$185,13,FALSE)</f>
        <v>Household Code</v>
      </c>
      <c r="E15" s="71"/>
      <c r="F15" s="72"/>
      <c r="G15" s="1" t="s">
        <v>4</v>
      </c>
      <c r="H15" s="2"/>
      <c r="I15" s="2"/>
      <c r="J15" s="2"/>
      <c r="K15" s="2"/>
      <c r="L15" s="2"/>
      <c r="M15" s="2"/>
      <c r="N15" s="73">
        <v>1</v>
      </c>
      <c r="O15" s="74" t="str">
        <f>VLOOKUP(BI11,[1]eMHH!$I$4:$BW$185,17,FALSE)</f>
        <v>Same Male Respondent</v>
      </c>
      <c r="P15" s="75"/>
      <c r="Q15" s="75"/>
      <c r="R15" s="73">
        <v>2</v>
      </c>
      <c r="S15" s="74" t="str">
        <f>VLOOKUP(BI11,[1]eMHH!$I$4:$BW$185,18,FALSE)</f>
        <v>Different Male Respondent, Same Household</v>
      </c>
      <c r="T15" s="74"/>
      <c r="U15" s="76"/>
      <c r="V15" s="77" t="str">
        <f>VLOOKUP(BI11,[1]eMHH!$I$4:$BW$185,19,FALSE)</f>
        <v>Relation to Original Male Respondent:</v>
      </c>
      <c r="W15" s="74"/>
      <c r="X15" s="76"/>
      <c r="Y15" s="78" t="s">
        <v>4</v>
      </c>
      <c r="Z15" s="78"/>
      <c r="AA15" s="78"/>
      <c r="AB15" s="78"/>
      <c r="AC15" s="78"/>
      <c r="AD15" s="79"/>
      <c r="BI15" s="29">
        <v>0.05</v>
      </c>
      <c r="BJ15" s="29"/>
      <c r="BK15" s="67"/>
      <c r="BL15" s="67"/>
    </row>
    <row r="16" spans="1:66" ht="18" customHeight="1">
      <c r="A16" s="54"/>
      <c r="B16" s="34"/>
      <c r="C16" s="35"/>
      <c r="D16" s="80"/>
      <c r="E16" s="81"/>
      <c r="F16" s="82"/>
      <c r="G16" s="4"/>
      <c r="H16" s="5"/>
      <c r="I16" s="5"/>
      <c r="J16" s="5"/>
      <c r="K16" s="5"/>
      <c r="L16" s="5"/>
      <c r="M16" s="5"/>
      <c r="N16" s="73"/>
      <c r="O16" s="75"/>
      <c r="P16" s="75"/>
      <c r="Q16" s="75"/>
      <c r="R16" s="73"/>
      <c r="S16" s="74"/>
      <c r="T16" s="74"/>
      <c r="U16" s="76"/>
      <c r="V16" s="77"/>
      <c r="W16" s="74"/>
      <c r="X16" s="76"/>
      <c r="Y16" s="83"/>
      <c r="Z16" s="83"/>
      <c r="AA16" s="83"/>
      <c r="AB16" s="83"/>
      <c r="AC16" s="83"/>
      <c r="AD16" s="84"/>
      <c r="AE16" s="43"/>
      <c r="AF16" s="85">
        <f>VLOOKUP(BK3,[1]eMHH!$F$4:$H$3000,3,FALSE)</f>
        <v>0.11999999999999998</v>
      </c>
      <c r="AG16" s="85"/>
      <c r="AH16" s="86" t="str">
        <f>VLOOKUP(BK3,[1]eMHH!$I$4:$BW$354,13,FALSE)</f>
        <v>Alternate Village Name</v>
      </c>
      <c r="AI16" s="86"/>
      <c r="AJ16" s="86"/>
      <c r="AK16" s="86"/>
      <c r="AL16" s="86"/>
      <c r="AM16" s="86"/>
      <c r="AN16" s="87"/>
      <c r="AO16" s="87"/>
      <c r="AP16" s="87"/>
      <c r="AQ16" s="87"/>
      <c r="AR16" s="87"/>
      <c r="AS16" s="87"/>
      <c r="AT16" s="87"/>
      <c r="AU16" s="87"/>
      <c r="AV16" s="87"/>
      <c r="AW16" s="87"/>
      <c r="AX16" s="87"/>
      <c r="AY16" s="87"/>
      <c r="AZ16" s="87"/>
      <c r="BA16" s="87"/>
      <c r="BB16" s="87"/>
      <c r="BC16" s="87"/>
      <c r="BD16" s="87"/>
      <c r="BE16" s="87"/>
      <c r="BF16" s="87"/>
      <c r="BG16" s="87"/>
      <c r="BK16" s="29">
        <v>0.15</v>
      </c>
      <c r="BL16" s="29"/>
    </row>
    <row r="17" spans="1:64" ht="18" customHeight="1">
      <c r="A17" s="54"/>
      <c r="B17" s="34"/>
      <c r="C17" s="35"/>
      <c r="D17" s="80"/>
      <c r="E17" s="81"/>
      <c r="F17" s="82"/>
      <c r="G17" s="4"/>
      <c r="H17" s="5"/>
      <c r="I17" s="5"/>
      <c r="J17" s="5"/>
      <c r="K17" s="5"/>
      <c r="L17" s="5"/>
      <c r="M17" s="5"/>
      <c r="N17" s="73"/>
      <c r="O17" s="75"/>
      <c r="P17" s="75"/>
      <c r="Q17" s="75"/>
      <c r="R17" s="73"/>
      <c r="S17" s="74"/>
      <c r="T17" s="74"/>
      <c r="U17" s="76"/>
      <c r="V17" s="77"/>
      <c r="W17" s="74"/>
      <c r="X17" s="76"/>
      <c r="Y17" s="88"/>
      <c r="Z17" s="88"/>
      <c r="AA17" s="88"/>
      <c r="AB17" s="88"/>
      <c r="AC17" s="88"/>
      <c r="AD17" s="89"/>
      <c r="AE17" s="43"/>
      <c r="AF17" s="85"/>
      <c r="AG17" s="85"/>
      <c r="AH17" s="86"/>
      <c r="AI17" s="86"/>
      <c r="AJ17" s="86"/>
      <c r="AK17" s="86"/>
      <c r="AL17" s="86"/>
      <c r="AM17" s="86"/>
      <c r="AN17" s="87"/>
      <c r="AO17" s="87"/>
      <c r="AP17" s="87"/>
      <c r="AQ17" s="87"/>
      <c r="AR17" s="87"/>
      <c r="AS17" s="87"/>
      <c r="AT17" s="87"/>
      <c r="AU17" s="87"/>
      <c r="AV17" s="87"/>
      <c r="AW17" s="87"/>
      <c r="AX17" s="87"/>
      <c r="AY17" s="87"/>
      <c r="AZ17" s="87"/>
      <c r="BA17" s="87"/>
      <c r="BB17" s="87"/>
      <c r="BC17" s="87"/>
      <c r="BD17" s="87"/>
      <c r="BE17" s="87"/>
      <c r="BF17" s="87"/>
      <c r="BG17" s="87"/>
      <c r="BK17" s="67"/>
      <c r="BL17" s="67"/>
    </row>
    <row r="18" spans="1:64" ht="18" customHeight="1">
      <c r="A18" s="54"/>
      <c r="B18" s="34"/>
      <c r="C18" s="35"/>
      <c r="D18" s="80"/>
      <c r="E18" s="81"/>
      <c r="F18" s="82"/>
      <c r="G18" s="90"/>
      <c r="H18" s="91"/>
      <c r="I18" s="91"/>
      <c r="J18" s="91"/>
      <c r="K18" s="91"/>
      <c r="L18" s="91"/>
      <c r="M18" s="91"/>
      <c r="N18" s="92">
        <v>3</v>
      </c>
      <c r="O18" s="93" t="str">
        <f>VLOOKUP(BI11,[1]eMHH!$I$4:$BW$185,20,FALSE)</f>
        <v>Different Household, Same Dwelling</v>
      </c>
      <c r="P18" s="94"/>
      <c r="Q18" s="94"/>
      <c r="R18" s="94"/>
      <c r="S18" s="94"/>
      <c r="T18" s="94"/>
      <c r="U18" s="94"/>
      <c r="V18" s="93"/>
      <c r="W18" s="95"/>
      <c r="X18" s="95"/>
      <c r="Y18" s="95"/>
      <c r="Z18" s="95"/>
      <c r="AA18" s="95"/>
      <c r="AB18" s="95"/>
      <c r="AC18" s="95"/>
      <c r="AD18" s="96"/>
      <c r="AE18" s="43"/>
      <c r="AF18" s="85"/>
      <c r="AG18" s="85"/>
      <c r="AH18" s="86"/>
      <c r="AI18" s="86"/>
      <c r="AJ18" s="86"/>
      <c r="AK18" s="86"/>
      <c r="AL18" s="86"/>
      <c r="AM18" s="86"/>
      <c r="AN18" s="87"/>
      <c r="AO18" s="87"/>
      <c r="AP18" s="87"/>
      <c r="AQ18" s="87"/>
      <c r="AR18" s="87"/>
      <c r="AS18" s="87"/>
      <c r="AT18" s="87"/>
      <c r="AU18" s="87"/>
      <c r="AV18" s="87"/>
      <c r="AW18" s="87"/>
      <c r="AX18" s="87"/>
      <c r="AY18" s="87"/>
      <c r="AZ18" s="87"/>
      <c r="BA18" s="87"/>
      <c r="BB18" s="87"/>
      <c r="BC18" s="87"/>
      <c r="BD18" s="87"/>
      <c r="BE18" s="87"/>
      <c r="BF18" s="87"/>
      <c r="BG18" s="87"/>
      <c r="BI18" s="97">
        <v>0.06</v>
      </c>
      <c r="BJ18" s="97"/>
    </row>
    <row r="19" spans="1:64" ht="18" customHeight="1">
      <c r="A19" s="54"/>
      <c r="B19" s="34"/>
      <c r="C19" s="35"/>
      <c r="D19" s="80"/>
      <c r="E19" s="81"/>
      <c r="F19" s="82"/>
      <c r="G19" s="98"/>
      <c r="H19" s="51"/>
      <c r="I19" s="51"/>
      <c r="J19" s="51"/>
      <c r="K19" s="51"/>
      <c r="L19" s="51"/>
      <c r="M19" s="51"/>
      <c r="N19" s="51"/>
      <c r="O19" s="51"/>
      <c r="P19" s="51"/>
      <c r="Q19" s="51"/>
      <c r="R19" s="51"/>
      <c r="S19" s="51"/>
      <c r="T19" s="51"/>
      <c r="U19" s="51"/>
      <c r="V19" s="51"/>
      <c r="W19" s="51"/>
      <c r="X19" s="51"/>
      <c r="Y19" s="51"/>
      <c r="Z19" s="51"/>
      <c r="AA19" s="51"/>
      <c r="AB19" s="51"/>
      <c r="AC19" s="51"/>
      <c r="AD19" s="52"/>
      <c r="AE19" s="43"/>
      <c r="AF19" s="99"/>
      <c r="AG19" s="99"/>
      <c r="AH19" s="100"/>
      <c r="AI19" s="100"/>
      <c r="AJ19" s="100"/>
      <c r="AK19" s="100"/>
      <c r="AL19" s="100"/>
      <c r="AM19" s="100"/>
      <c r="AN19" s="100"/>
      <c r="AO19" s="100"/>
      <c r="AP19" s="100"/>
      <c r="AQ19" s="100"/>
      <c r="AR19" s="100"/>
      <c r="AS19" s="100"/>
      <c r="AT19" s="100"/>
      <c r="AU19" s="100"/>
      <c r="AV19" s="100"/>
      <c r="AW19" s="100"/>
      <c r="AX19" s="100"/>
      <c r="AY19" s="100"/>
      <c r="AZ19" s="100"/>
      <c r="BA19" s="100"/>
      <c r="BB19" s="100"/>
      <c r="BC19" s="100"/>
      <c r="BD19" s="100"/>
      <c r="BE19" s="100"/>
      <c r="BF19" s="100"/>
      <c r="BG19" s="100"/>
      <c r="BH19" s="66"/>
      <c r="BK19" s="67"/>
      <c r="BL19" s="67"/>
    </row>
    <row r="20" spans="1:64" ht="18" customHeight="1">
      <c r="A20" s="54"/>
      <c r="B20" s="34"/>
      <c r="C20" s="35"/>
      <c r="D20" s="80"/>
      <c r="E20" s="81"/>
      <c r="F20" s="82"/>
      <c r="G20" s="101" t="s">
        <v>23</v>
      </c>
      <c r="H20" s="102" t="str">
        <f>VLOOKUP(BI11,[1]eMHH!$I$4:$BW$185,16,FALSE)</f>
        <v>New Dwelling</v>
      </c>
      <c r="I20" s="103"/>
      <c r="J20" s="104" t="str">
        <f>VLOOKUP(BI11,[1]eMHH!$I$4:$BW$185,23,FALSE)</f>
        <v>Number of New Dwellings Surveyed in Village:</v>
      </c>
      <c r="K20" s="105"/>
      <c r="L20" s="105"/>
      <c r="M20" s="105"/>
      <c r="N20" s="105"/>
      <c r="O20" s="105"/>
      <c r="P20" s="106"/>
      <c r="Q20" s="56" t="s">
        <v>4</v>
      </c>
      <c r="R20" s="56"/>
      <c r="S20" s="56"/>
      <c r="T20" s="56"/>
      <c r="U20" s="56"/>
      <c r="V20" s="57"/>
      <c r="W20" s="40">
        <v>1</v>
      </c>
      <c r="X20" s="41" t="str">
        <f>VLOOKUP(BI11,[1]eMHH!$I$4:$BW$185,21,FALSE)</f>
        <v>Next Dwelling</v>
      </c>
      <c r="AD20" s="42"/>
      <c r="AE20" s="43"/>
      <c r="AF20" s="107">
        <f>VLOOKUP(BK6,[1]eMHH!$F$4:$H$3000,3,FALSE)</f>
        <v>0.12999999999999998</v>
      </c>
      <c r="AG20" s="108"/>
      <c r="AH20" s="71" t="str">
        <f>VLOOKUP(BK6,[1]eMHH!$I$4:$BW$354,13,FALSE)</f>
        <v>Registration Number of GPS Unit</v>
      </c>
      <c r="AI20" s="71"/>
      <c r="AJ20" s="71"/>
      <c r="AK20" s="71"/>
      <c r="AL20" s="71"/>
      <c r="AM20" s="71"/>
      <c r="AN20" s="72"/>
      <c r="AO20" s="2" t="str">
        <f>VLOOKUP(BK6,[1]eMHH!$I$4:$BW$185,15,FALSE)</f>
        <v>|___|___|___|</v>
      </c>
      <c r="AP20" s="2"/>
      <c r="AQ20" s="2"/>
      <c r="AR20" s="2"/>
      <c r="AS20" s="2"/>
      <c r="AT20" s="2"/>
      <c r="AU20" s="2"/>
      <c r="AV20" s="2"/>
      <c r="AW20" s="2"/>
      <c r="AX20" s="2"/>
      <c r="AY20" s="2"/>
      <c r="AZ20" s="2"/>
      <c r="BA20" s="2"/>
      <c r="BB20" s="2"/>
      <c r="BC20" s="2"/>
      <c r="BD20" s="2"/>
      <c r="BE20" s="2"/>
      <c r="BF20" s="2"/>
      <c r="BG20" s="3"/>
      <c r="BI20" s="29">
        <v>7.0000000000000007E-2</v>
      </c>
      <c r="BJ20" s="29"/>
    </row>
    <row r="21" spans="1:64" ht="18" customHeight="1">
      <c r="A21" s="54"/>
      <c r="B21" s="45"/>
      <c r="C21" s="46"/>
      <c r="D21" s="109"/>
      <c r="E21" s="110"/>
      <c r="F21" s="111"/>
      <c r="G21" s="112"/>
      <c r="H21" s="113"/>
      <c r="I21" s="114"/>
      <c r="J21" s="115"/>
      <c r="K21" s="116"/>
      <c r="L21" s="116"/>
      <c r="M21" s="116"/>
      <c r="N21" s="116"/>
      <c r="O21" s="116"/>
      <c r="P21" s="117"/>
      <c r="Q21" s="64"/>
      <c r="R21" s="64"/>
      <c r="S21" s="64"/>
      <c r="T21" s="64"/>
      <c r="U21" s="64"/>
      <c r="V21" s="65"/>
      <c r="W21" s="23">
        <v>2</v>
      </c>
      <c r="X21" s="49" t="str">
        <f>VLOOKUP(BI11,[1]eMHH!$I$4:$BW$185,22,FALSE)</f>
        <v>Selected by Selection Procedure</v>
      </c>
      <c r="Y21" s="44"/>
      <c r="Z21" s="44"/>
      <c r="AA21" s="44"/>
      <c r="AB21" s="44"/>
      <c r="AC21" s="44"/>
      <c r="AD21" s="118"/>
      <c r="AE21" s="43"/>
      <c r="AF21" s="119"/>
      <c r="AG21" s="120"/>
      <c r="AH21" s="110"/>
      <c r="AI21" s="110"/>
      <c r="AJ21" s="110"/>
      <c r="AK21" s="110"/>
      <c r="AL21" s="110"/>
      <c r="AM21" s="110"/>
      <c r="AN21" s="111"/>
      <c r="AO21" s="8"/>
      <c r="AP21" s="8"/>
      <c r="AQ21" s="8"/>
      <c r="AR21" s="8"/>
      <c r="AS21" s="8"/>
      <c r="AT21" s="8"/>
      <c r="AU21" s="8"/>
      <c r="AV21" s="8"/>
      <c r="AW21" s="8"/>
      <c r="AX21" s="8"/>
      <c r="AY21" s="8"/>
      <c r="AZ21" s="8"/>
      <c r="BA21" s="8"/>
      <c r="BB21" s="8"/>
      <c r="BC21" s="8"/>
      <c r="BD21" s="8"/>
      <c r="BE21" s="8"/>
      <c r="BF21" s="8"/>
      <c r="BG21" s="9"/>
      <c r="BI21" s="29"/>
      <c r="BJ21" s="29"/>
      <c r="BK21" s="67"/>
      <c r="BL21" s="67"/>
    </row>
    <row r="22" spans="1:64" ht="18" customHeight="1">
      <c r="A22" s="54"/>
      <c r="AE22" s="43"/>
      <c r="BH22" s="66"/>
      <c r="BI22" s="29">
        <v>0.08</v>
      </c>
      <c r="BJ22" s="29"/>
    </row>
    <row r="23" spans="1:64" ht="18" customHeight="1">
      <c r="B23" s="15">
        <f>VLOOKUP(BI13,[1]eMHH!$F$4:$H$3000,3,FALSE)</f>
        <v>6.0000000000000005E-2</v>
      </c>
      <c r="C23" s="16"/>
      <c r="D23" s="121" t="str">
        <f>VLOOKUP(BI13,[1]eMHH!$I$4:$BW$185,13,FALSE)</f>
        <v>Interview Start Time</v>
      </c>
      <c r="E23" s="71"/>
      <c r="F23" s="71"/>
      <c r="G23" s="71"/>
      <c r="H23" s="71"/>
      <c r="I23" s="71"/>
      <c r="J23" s="71"/>
      <c r="K23" s="122" t="str">
        <f>VLOOKUP(BI13,[1]eMHH!$I$4:$XX$4020,14,FALSE)</f>
        <v>[USE  24 HOUR CLOCK]</v>
      </c>
      <c r="L23" s="123"/>
      <c r="M23" s="123"/>
      <c r="N23" s="123"/>
      <c r="O23" s="123"/>
      <c r="P23" s="123"/>
      <c r="Q23" s="2" t="s">
        <v>17</v>
      </c>
      <c r="R23" s="2"/>
      <c r="S23" s="2"/>
      <c r="T23" s="2"/>
      <c r="U23" s="2"/>
      <c r="V23" s="2"/>
      <c r="W23" s="2"/>
      <c r="X23" s="2"/>
      <c r="Y23" s="2"/>
      <c r="Z23" s="2"/>
      <c r="AA23" s="2"/>
      <c r="AB23" s="2"/>
      <c r="AC23" s="2"/>
      <c r="AD23" s="3"/>
      <c r="AF23" s="15">
        <f>VLOOKUP(BK8,[1]eMHH!$F$4:$H$3000,3,FALSE)</f>
        <v>0.13999999999999999</v>
      </c>
      <c r="AG23" s="124"/>
      <c r="AH23" s="70" t="str">
        <f>VLOOKUP(BK8,[1]eMHH!$I$4:$BW$354,13,FALSE)</f>
        <v>Waypoint Number</v>
      </c>
      <c r="AI23" s="71"/>
      <c r="AJ23" s="71"/>
      <c r="AK23" s="71"/>
      <c r="AL23" s="71"/>
      <c r="AM23" s="71"/>
      <c r="AN23" s="71"/>
      <c r="AO23" s="1" t="str">
        <f>VLOOKUP(BK8,[1]eMHH!$I$4:$BW$185,15,FALSE)</f>
        <v>|___|___|___|</v>
      </c>
      <c r="AP23" s="2"/>
      <c r="AQ23" s="2"/>
      <c r="AR23" s="2"/>
      <c r="AS23" s="2"/>
      <c r="AT23" s="2"/>
      <c r="AU23" s="2"/>
      <c r="AV23" s="2"/>
      <c r="AW23" s="2"/>
      <c r="AX23" s="2"/>
      <c r="AY23" s="2"/>
      <c r="AZ23" s="2"/>
      <c r="BA23" s="2"/>
      <c r="BB23" s="2"/>
      <c r="BC23" s="2"/>
      <c r="BD23" s="2"/>
      <c r="BE23" s="2"/>
      <c r="BF23" s="2"/>
      <c r="BG23" s="3"/>
      <c r="BI23" s="29">
        <v>0.09</v>
      </c>
      <c r="BJ23" s="29"/>
    </row>
    <row r="24" spans="1:64" ht="18" customHeight="1">
      <c r="B24" s="30"/>
      <c r="C24" s="31"/>
      <c r="D24" s="125"/>
      <c r="E24" s="110"/>
      <c r="F24" s="110"/>
      <c r="G24" s="110"/>
      <c r="H24" s="110"/>
      <c r="I24" s="110"/>
      <c r="J24" s="110"/>
      <c r="K24" s="126"/>
      <c r="L24" s="127"/>
      <c r="M24" s="127"/>
      <c r="N24" s="127"/>
      <c r="O24" s="127"/>
      <c r="P24" s="127"/>
      <c r="Q24" s="8"/>
      <c r="R24" s="8"/>
      <c r="S24" s="8"/>
      <c r="T24" s="8"/>
      <c r="U24" s="8"/>
      <c r="V24" s="8"/>
      <c r="W24" s="8"/>
      <c r="X24" s="8"/>
      <c r="Y24" s="8"/>
      <c r="Z24" s="8"/>
      <c r="AA24" s="8"/>
      <c r="AB24" s="8"/>
      <c r="AC24" s="8"/>
      <c r="AD24" s="9"/>
      <c r="AF24" s="30"/>
      <c r="AG24" s="128"/>
      <c r="AH24" s="109"/>
      <c r="AI24" s="110"/>
      <c r="AJ24" s="110"/>
      <c r="AK24" s="110"/>
      <c r="AL24" s="110"/>
      <c r="AM24" s="110"/>
      <c r="AN24" s="110"/>
      <c r="AO24" s="7"/>
      <c r="AP24" s="8"/>
      <c r="AQ24" s="8"/>
      <c r="AR24" s="8"/>
      <c r="AS24" s="8"/>
      <c r="AT24" s="8"/>
      <c r="AU24" s="8"/>
      <c r="AV24" s="8"/>
      <c r="AW24" s="8"/>
      <c r="AX24" s="8"/>
      <c r="AY24" s="8"/>
      <c r="AZ24" s="8"/>
      <c r="BA24" s="8"/>
      <c r="BB24" s="8"/>
      <c r="BC24" s="8"/>
      <c r="BD24" s="8"/>
      <c r="BE24" s="8"/>
      <c r="BF24" s="8"/>
      <c r="BG24" s="9"/>
      <c r="BK24" s="67"/>
    </row>
    <row r="25" spans="1:64" ht="18" customHeight="1">
      <c r="A25" s="54"/>
      <c r="BI25" s="67"/>
      <c r="BJ25" s="67"/>
    </row>
    <row r="26" spans="1:64" ht="18" customHeight="1">
      <c r="A26" s="54"/>
      <c r="B26" s="15">
        <f>VLOOKUP(BI15,[1]eMHH!$F$4:$H$3000,3,FALSE)</f>
        <v>7.0000000000000007E-2</v>
      </c>
      <c r="C26" s="16"/>
      <c r="D26" s="121" t="str">
        <f>VLOOKUP(BI15,[1]eMHH!$I$4:$BW$185,13,FALSE)</f>
        <v>Interview End Time</v>
      </c>
      <c r="E26" s="71"/>
      <c r="F26" s="71"/>
      <c r="G26" s="71"/>
      <c r="H26" s="71"/>
      <c r="I26" s="71"/>
      <c r="J26" s="71"/>
      <c r="K26" s="122" t="str">
        <f>VLOOKUP(BI15,[1]eMHH!$I$4:$XX$4020,14,FALSE)</f>
        <v>[USE  24 HOUR CLOCK]</v>
      </c>
      <c r="L26" s="123"/>
      <c r="M26" s="123"/>
      <c r="N26" s="123"/>
      <c r="O26" s="123"/>
      <c r="P26" s="123"/>
      <c r="Q26" s="1" t="s">
        <v>17</v>
      </c>
      <c r="R26" s="2"/>
      <c r="S26" s="2"/>
      <c r="T26" s="2"/>
      <c r="U26" s="2"/>
      <c r="V26" s="2"/>
      <c r="W26" s="2"/>
      <c r="X26" s="2"/>
      <c r="Y26" s="2"/>
      <c r="Z26" s="2"/>
      <c r="AA26" s="2"/>
      <c r="AB26" s="2"/>
      <c r="AC26" s="2"/>
      <c r="AD26" s="3"/>
      <c r="AF26" s="19">
        <f>VLOOKUP(BK10,[1]eMHH!$F$4:$H$3000,3,FALSE)</f>
        <v>0.15</v>
      </c>
      <c r="AG26" s="20"/>
      <c r="AH26" s="70" t="str">
        <f>CONCATENATE(VLOOKUP(BK10,[1]eMHH!$I$4:$BW$354,13,FALSE)," (N) ")</f>
        <v xml:space="preserve">Dwelling Latitude (N) </v>
      </c>
      <c r="AI26" s="71"/>
      <c r="AJ26" s="71"/>
      <c r="AK26" s="71"/>
      <c r="AL26" s="72"/>
      <c r="AM26" s="2" t="str">
        <f>VLOOKUP(BK10,[1]eMHH!$I$4:$BW$185,15,FALSE)</f>
        <v>|___|___|•|___|___|___|___|___|</v>
      </c>
      <c r="AN26" s="2"/>
      <c r="AO26" s="2"/>
      <c r="AP26" s="2"/>
      <c r="AQ26" s="2"/>
      <c r="AR26" s="2"/>
      <c r="AS26" s="2"/>
      <c r="AT26" s="2"/>
      <c r="AU26" s="2"/>
      <c r="AV26" s="2"/>
      <c r="AW26" s="2"/>
      <c r="AX26" s="2"/>
      <c r="AY26" s="2"/>
      <c r="AZ26" s="2"/>
      <c r="BA26" s="2"/>
      <c r="BB26" s="2"/>
      <c r="BC26" s="2"/>
      <c r="BD26" s="2"/>
      <c r="BE26" s="2"/>
      <c r="BF26" s="2"/>
      <c r="BG26" s="3"/>
    </row>
    <row r="27" spans="1:64" ht="18" customHeight="1">
      <c r="A27" s="54"/>
      <c r="B27" s="30"/>
      <c r="C27" s="31"/>
      <c r="D27" s="125"/>
      <c r="E27" s="110"/>
      <c r="F27" s="110"/>
      <c r="G27" s="110"/>
      <c r="H27" s="110"/>
      <c r="I27" s="110"/>
      <c r="J27" s="110"/>
      <c r="K27" s="126"/>
      <c r="L27" s="127"/>
      <c r="M27" s="127"/>
      <c r="N27" s="127"/>
      <c r="O27" s="127"/>
      <c r="P27" s="127"/>
      <c r="Q27" s="7"/>
      <c r="R27" s="8"/>
      <c r="S27" s="8"/>
      <c r="T27" s="8"/>
      <c r="U27" s="8"/>
      <c r="V27" s="8"/>
      <c r="W27" s="8"/>
      <c r="X27" s="8"/>
      <c r="Y27" s="8"/>
      <c r="Z27" s="8"/>
      <c r="AA27" s="8"/>
      <c r="AB27" s="8"/>
      <c r="AC27" s="8"/>
      <c r="AD27" s="9"/>
      <c r="AF27" s="34"/>
      <c r="AG27" s="35"/>
      <c r="AH27" s="80"/>
      <c r="AI27" s="81"/>
      <c r="AJ27" s="81"/>
      <c r="AK27" s="81"/>
      <c r="AL27" s="82"/>
      <c r="AM27" s="5"/>
      <c r="AN27" s="5"/>
      <c r="AO27" s="5"/>
      <c r="AP27" s="5"/>
      <c r="AQ27" s="5"/>
      <c r="AR27" s="5"/>
      <c r="AS27" s="5"/>
      <c r="AT27" s="5"/>
      <c r="AU27" s="5"/>
      <c r="AV27" s="5"/>
      <c r="AW27" s="5"/>
      <c r="AX27" s="5"/>
      <c r="AY27" s="5"/>
      <c r="AZ27" s="5"/>
      <c r="BA27" s="5"/>
      <c r="BB27" s="5"/>
      <c r="BC27" s="5"/>
      <c r="BD27" s="5"/>
      <c r="BE27" s="5"/>
      <c r="BF27" s="5"/>
      <c r="BG27" s="6"/>
    </row>
    <row r="28" spans="1:64" ht="18" customHeight="1">
      <c r="A28" s="54"/>
      <c r="B28" s="13"/>
      <c r="C28" s="13"/>
      <c r="D28" s="13"/>
      <c r="E28" s="13"/>
      <c r="F28" s="13"/>
      <c r="G28" s="13"/>
      <c r="H28" s="13"/>
      <c r="I28" s="13"/>
      <c r="J28" s="13"/>
      <c r="K28" s="13"/>
      <c r="L28" s="13"/>
      <c r="M28" s="13"/>
      <c r="N28" s="13"/>
      <c r="O28" s="13"/>
      <c r="P28" s="13"/>
      <c r="Q28" s="13"/>
      <c r="R28" s="13"/>
      <c r="S28" s="13"/>
      <c r="T28" s="13"/>
      <c r="U28" s="13"/>
      <c r="V28" s="13"/>
      <c r="W28" s="13"/>
      <c r="X28" s="13"/>
      <c r="Y28" s="13"/>
      <c r="Z28" s="13"/>
      <c r="AA28" s="13"/>
      <c r="AB28" s="13"/>
      <c r="AC28" s="13"/>
      <c r="AD28" s="13"/>
      <c r="AF28" s="45"/>
      <c r="AG28" s="46"/>
      <c r="AH28" s="109"/>
      <c r="AI28" s="110"/>
      <c r="AJ28" s="110"/>
      <c r="AK28" s="110"/>
      <c r="AL28" s="111"/>
      <c r="AM28" s="8"/>
      <c r="AN28" s="8"/>
      <c r="AO28" s="8"/>
      <c r="AP28" s="8"/>
      <c r="AQ28" s="8"/>
      <c r="AR28" s="8"/>
      <c r="AS28" s="8"/>
      <c r="AT28" s="8"/>
      <c r="AU28" s="8"/>
      <c r="AV28" s="8"/>
      <c r="AW28" s="8"/>
      <c r="AX28" s="8"/>
      <c r="AY28" s="8"/>
      <c r="AZ28" s="8"/>
      <c r="BA28" s="8"/>
      <c r="BB28" s="8"/>
      <c r="BC28" s="8"/>
      <c r="BD28" s="8"/>
      <c r="BE28" s="8"/>
      <c r="BF28" s="8"/>
      <c r="BG28" s="9"/>
      <c r="BI28" s="67"/>
      <c r="BJ28" s="67"/>
      <c r="BK28" s="67"/>
    </row>
    <row r="29" spans="1:64" ht="18" customHeight="1">
      <c r="A29" s="54"/>
      <c r="B29" s="19">
        <f>VLOOKUP(BI18,[1]eMHH!$F$4:$H$3000,3,FALSE)</f>
        <v>0.08</v>
      </c>
      <c r="C29" s="129"/>
      <c r="D29" s="71" t="str">
        <f>VLOOKUP(BI18,[1]eMHH!$I$4:$BW$185,13,FALSE)</f>
        <v>Province Name</v>
      </c>
      <c r="E29" s="130"/>
      <c r="F29" s="130"/>
      <c r="G29" s="130"/>
      <c r="H29" s="131"/>
      <c r="I29" s="23">
        <v>1</v>
      </c>
      <c r="J29" s="26" t="s">
        <v>18</v>
      </c>
      <c r="K29" s="25"/>
      <c r="L29" s="25"/>
      <c r="M29" s="132"/>
      <c r="N29" s="25"/>
      <c r="O29" s="25"/>
      <c r="P29" s="23">
        <v>3</v>
      </c>
      <c r="Q29" s="26" t="s">
        <v>19</v>
      </c>
      <c r="R29" s="25"/>
      <c r="S29" s="25"/>
      <c r="T29" s="25"/>
      <c r="U29" s="25"/>
      <c r="V29" s="25"/>
      <c r="W29" s="28"/>
      <c r="X29" s="133">
        <v>5</v>
      </c>
      <c r="Y29" s="134" t="s">
        <v>20</v>
      </c>
      <c r="Z29" s="135"/>
      <c r="AA29" s="135"/>
      <c r="AB29" s="135"/>
      <c r="AC29" s="135"/>
      <c r="AD29" s="136"/>
    </row>
    <row r="30" spans="1:64" ht="18" customHeight="1">
      <c r="A30" s="54"/>
      <c r="B30" s="137"/>
      <c r="C30" s="138"/>
      <c r="D30" s="139"/>
      <c r="E30" s="139"/>
      <c r="F30" s="139"/>
      <c r="G30" s="139"/>
      <c r="H30" s="140"/>
      <c r="I30" s="23">
        <v>2</v>
      </c>
      <c r="J30" s="49" t="s">
        <v>21</v>
      </c>
      <c r="K30" s="44"/>
      <c r="L30" s="44"/>
      <c r="M30" s="44"/>
      <c r="N30" s="44"/>
      <c r="O30" s="44"/>
      <c r="P30" s="23">
        <v>4</v>
      </c>
      <c r="Q30" s="141" t="s">
        <v>22</v>
      </c>
      <c r="R30" s="44"/>
      <c r="S30" s="44"/>
      <c r="T30" s="44"/>
      <c r="U30" s="44"/>
      <c r="V30" s="44"/>
      <c r="W30" s="44"/>
      <c r="X30" s="133"/>
      <c r="Y30" s="142"/>
      <c r="Z30" s="143"/>
      <c r="AA30" s="143"/>
      <c r="AB30" s="143"/>
      <c r="AC30" s="143"/>
      <c r="AD30" s="144"/>
      <c r="AF30" s="19">
        <f>VLOOKUP(BK13,[1]eMHH!$F$4:$H$3000,3,FALSE)</f>
        <v>0.16</v>
      </c>
      <c r="AG30" s="145"/>
      <c r="AH30" s="70" t="str">
        <f>CONCATENATE(VLOOKUP(BK13,[1]eMHH!$I$4:$BX$351,13,FALSE)," (E) ")</f>
        <v xml:space="preserve">Dwelling Longitude (E) </v>
      </c>
      <c r="AI30" s="71"/>
      <c r="AJ30" s="71"/>
      <c r="AK30" s="71"/>
      <c r="AL30" s="71"/>
      <c r="AM30" s="1" t="str">
        <f>VLOOKUP(BK13,[1]eMHH!$I$4:$BW$185,15,FALSE)</f>
        <v>|___|___|•|___|___|___|___|___|</v>
      </c>
      <c r="AN30" s="2"/>
      <c r="AO30" s="2"/>
      <c r="AP30" s="2"/>
      <c r="AQ30" s="2"/>
      <c r="AR30" s="2"/>
      <c r="AS30" s="2"/>
      <c r="AT30" s="2"/>
      <c r="AU30" s="2"/>
      <c r="AV30" s="2"/>
      <c r="AW30" s="2"/>
      <c r="AX30" s="2"/>
      <c r="AY30" s="2"/>
      <c r="AZ30" s="2"/>
      <c r="BA30" s="2"/>
      <c r="BB30" s="2"/>
      <c r="BC30" s="2"/>
      <c r="BD30" s="2"/>
      <c r="BE30" s="2"/>
      <c r="BF30" s="2"/>
      <c r="BG30" s="3"/>
    </row>
    <row r="31" spans="1:64" s="146" customFormat="1" ht="18" customHeight="1">
      <c r="A31" s="54"/>
      <c r="AE31" s="14"/>
      <c r="AF31" s="34"/>
      <c r="AG31" s="147"/>
      <c r="AH31" s="80"/>
      <c r="AI31" s="81"/>
      <c r="AJ31" s="81"/>
      <c r="AK31" s="81"/>
      <c r="AL31" s="81"/>
      <c r="AM31" s="4"/>
      <c r="AN31" s="5"/>
      <c r="AO31" s="5"/>
      <c r="AP31" s="5"/>
      <c r="AQ31" s="5"/>
      <c r="AR31" s="5"/>
      <c r="AS31" s="5"/>
      <c r="AT31" s="5"/>
      <c r="AU31" s="5"/>
      <c r="AV31" s="5"/>
      <c r="AW31" s="5"/>
      <c r="AX31" s="5"/>
      <c r="AY31" s="5"/>
      <c r="AZ31" s="5"/>
      <c r="BA31" s="5"/>
      <c r="BB31" s="5"/>
      <c r="BC31" s="5"/>
      <c r="BD31" s="5"/>
      <c r="BE31" s="5"/>
      <c r="BF31" s="5"/>
      <c r="BG31" s="6"/>
      <c r="BH31" s="14"/>
      <c r="BI31" s="41"/>
      <c r="BJ31" s="41"/>
      <c r="BK31" s="41"/>
      <c r="BL31" s="41"/>
    </row>
    <row r="32" spans="1:64">
      <c r="AF32" s="45"/>
      <c r="AG32" s="148"/>
      <c r="AH32" s="109"/>
      <c r="AI32" s="110"/>
      <c r="AJ32" s="110"/>
      <c r="AK32" s="110"/>
      <c r="AL32" s="110"/>
      <c r="AM32" s="7"/>
      <c r="AN32" s="8"/>
      <c r="AO32" s="8"/>
      <c r="AP32" s="8"/>
      <c r="AQ32" s="8"/>
      <c r="AR32" s="8"/>
      <c r="AS32" s="8"/>
      <c r="AT32" s="8"/>
      <c r="AU32" s="8"/>
      <c r="AV32" s="8"/>
      <c r="AW32" s="8"/>
      <c r="AX32" s="8"/>
      <c r="AY32" s="8"/>
      <c r="AZ32" s="8"/>
      <c r="BA32" s="8"/>
      <c r="BB32" s="8"/>
      <c r="BC32" s="8"/>
      <c r="BD32" s="8"/>
      <c r="BE32" s="8"/>
      <c r="BF32" s="8"/>
      <c r="BG32" s="9"/>
    </row>
    <row r="33" spans="1:64" ht="6" customHeight="1"/>
    <row r="34" spans="1:64" ht="18" customHeight="1">
      <c r="A34" s="1715" t="s">
        <v>81</v>
      </c>
      <c r="B34" s="1715"/>
      <c r="C34" s="1715"/>
      <c r="D34" s="1715"/>
      <c r="E34" s="1715"/>
      <c r="F34" s="1715"/>
      <c r="G34" s="1715"/>
      <c r="H34" s="1715"/>
      <c r="I34" s="1715"/>
      <c r="J34" s="1715"/>
      <c r="K34" s="1715"/>
      <c r="L34" s="1715"/>
      <c r="M34" s="1715"/>
      <c r="N34" s="1715"/>
      <c r="O34" s="1715"/>
      <c r="P34" s="1715"/>
      <c r="Q34" s="1715"/>
      <c r="R34" s="1715"/>
      <c r="S34" s="1715"/>
      <c r="T34" s="1715"/>
      <c r="U34" s="1715"/>
      <c r="V34" s="1715"/>
      <c r="W34" s="1715"/>
      <c r="X34" s="1715"/>
      <c r="Y34" s="1715"/>
      <c r="Z34" s="1715"/>
      <c r="AA34" s="1715"/>
      <c r="AB34" s="1715"/>
      <c r="AC34" s="1715"/>
      <c r="AD34" s="1715"/>
      <c r="AE34" s="1715"/>
      <c r="AF34" s="1715"/>
      <c r="AG34" s="1715"/>
      <c r="AH34" s="1715"/>
      <c r="AI34" s="1715"/>
      <c r="AJ34" s="1715"/>
      <c r="AK34" s="1715"/>
      <c r="AL34" s="1715"/>
      <c r="AM34" s="1715"/>
      <c r="AN34" s="1715"/>
      <c r="AO34" s="1715"/>
      <c r="AP34" s="1715"/>
      <c r="AQ34" s="1715"/>
      <c r="AR34" s="1715"/>
      <c r="AS34" s="1715"/>
      <c r="AT34" s="1715"/>
      <c r="AU34" s="1715"/>
      <c r="AV34" s="1715"/>
      <c r="AW34" s="1715"/>
      <c r="AX34" s="1715"/>
      <c r="AY34" s="1715"/>
      <c r="AZ34" s="1715"/>
      <c r="BA34" s="1715"/>
      <c r="BB34" s="1715"/>
      <c r="BC34" s="1715"/>
      <c r="BD34" s="1715"/>
      <c r="BE34" s="1715"/>
      <c r="BF34" s="1715"/>
      <c r="BG34" s="1715"/>
      <c r="BH34" s="1715"/>
    </row>
    <row r="36" spans="1:64">
      <c r="A36" s="43"/>
      <c r="B36" s="43"/>
      <c r="C36" s="68"/>
      <c r="D36" s="68"/>
      <c r="E36" s="68"/>
      <c r="F36" s="68"/>
      <c r="G36" s="68"/>
      <c r="H36" s="68"/>
      <c r="I36" s="68"/>
      <c r="J36" s="68"/>
      <c r="K36" s="68"/>
      <c r="L36" s="68"/>
      <c r="M36" s="68"/>
      <c r="N36" s="68"/>
      <c r="O36" s="68"/>
      <c r="P36" s="68"/>
      <c r="Q36" s="68"/>
      <c r="R36" s="68"/>
      <c r="S36" s="68"/>
      <c r="T36" s="66"/>
      <c r="U36" s="54"/>
      <c r="V36" s="149"/>
      <c r="W36" s="68"/>
      <c r="X36" s="68"/>
      <c r="Y36" s="68"/>
      <c r="Z36" s="68"/>
      <c r="AA36" s="68"/>
      <c r="AB36" s="68"/>
      <c r="AC36" s="68"/>
      <c r="AD36" s="68"/>
      <c r="AE36" s="68"/>
      <c r="AF36" s="68"/>
      <c r="AG36" s="68"/>
      <c r="AH36" s="68"/>
      <c r="AI36" s="68"/>
      <c r="AJ36" s="68"/>
      <c r="AO36" s="62"/>
      <c r="AP36" s="54"/>
      <c r="AQ36" s="149"/>
      <c r="AR36" s="62"/>
      <c r="AS36" s="150"/>
      <c r="AT36" s="150"/>
      <c r="AU36" s="150"/>
      <c r="AV36" s="150"/>
      <c r="AW36" s="151"/>
      <c r="AX36" s="151"/>
      <c r="AY36" s="152"/>
      <c r="AZ36" s="150"/>
      <c r="BA36" s="151"/>
      <c r="BB36" s="151"/>
      <c r="BC36" s="151"/>
      <c r="BD36" s="151"/>
      <c r="BE36" s="151"/>
      <c r="BF36" s="151"/>
    </row>
    <row r="37" spans="1:64" s="41" customFormat="1">
      <c r="A37" s="43"/>
      <c r="B37" s="43"/>
      <c r="C37" s="68"/>
      <c r="D37" s="68"/>
      <c r="E37" s="68"/>
      <c r="F37" s="68"/>
      <c r="G37" s="68"/>
      <c r="H37" s="68"/>
      <c r="I37" s="68"/>
      <c r="J37" s="68"/>
      <c r="K37" s="68"/>
      <c r="L37" s="68"/>
      <c r="M37" s="68"/>
      <c r="N37" s="68"/>
      <c r="O37" s="68"/>
      <c r="P37" s="68"/>
      <c r="Q37" s="68"/>
      <c r="R37" s="68"/>
      <c r="S37" s="68"/>
      <c r="AP37" s="54"/>
      <c r="AQ37" s="149"/>
      <c r="BI37" s="12"/>
      <c r="BJ37" s="12"/>
      <c r="BK37" s="12"/>
      <c r="BL37" s="12"/>
    </row>
    <row r="38" spans="1:64" s="41" customFormat="1">
      <c r="A38" s="53"/>
      <c r="B38" s="153"/>
      <c r="C38" s="153"/>
      <c r="D38" s="153"/>
      <c r="E38" s="153"/>
      <c r="F38" s="153"/>
      <c r="G38" s="153"/>
      <c r="H38" s="153"/>
      <c r="I38" s="153"/>
      <c r="J38" s="153"/>
      <c r="K38" s="153"/>
      <c r="L38" s="153"/>
      <c r="M38" s="153"/>
      <c r="N38" s="153"/>
      <c r="O38" s="153"/>
      <c r="P38" s="153"/>
      <c r="Q38" s="153"/>
      <c r="R38" s="153"/>
      <c r="S38" s="153"/>
      <c r="BI38" s="12"/>
      <c r="BJ38" s="12"/>
      <c r="BK38" s="12"/>
      <c r="BL38" s="12"/>
    </row>
    <row r="39" spans="1:64" s="41" customFormat="1" ht="15" customHeight="1">
      <c r="A39" s="54"/>
      <c r="O39" s="149"/>
      <c r="P39" s="154"/>
      <c r="Q39" s="154"/>
      <c r="R39" s="154"/>
      <c r="S39" s="154"/>
      <c r="BI39" s="12"/>
      <c r="BJ39" s="12"/>
      <c r="BK39" s="12"/>
      <c r="BL39" s="12"/>
    </row>
    <row r="40" spans="1:64" s="41" customFormat="1" ht="15" customHeight="1">
      <c r="A40" s="54"/>
      <c r="O40" s="154"/>
      <c r="P40" s="154"/>
      <c r="Q40" s="154"/>
      <c r="R40" s="154"/>
      <c r="S40" s="154"/>
      <c r="BI40" s="12"/>
      <c r="BJ40" s="12"/>
      <c r="BK40" s="12"/>
      <c r="BL40" s="12"/>
    </row>
    <row r="41" spans="1:64" s="41" customFormat="1">
      <c r="A41" s="54"/>
      <c r="B41" s="149"/>
      <c r="C41" s="43"/>
      <c r="D41" s="43"/>
      <c r="E41" s="43"/>
      <c r="F41" s="43"/>
      <c r="G41" s="43"/>
      <c r="H41" s="43"/>
      <c r="I41" s="43"/>
      <c r="J41" s="54"/>
      <c r="K41" s="149"/>
      <c r="L41" s="43"/>
      <c r="M41" s="43"/>
      <c r="N41" s="43"/>
      <c r="O41" s="43"/>
      <c r="P41" s="14"/>
      <c r="Q41" s="14"/>
      <c r="R41" s="14"/>
      <c r="S41" s="14"/>
      <c r="BI41" s="12"/>
      <c r="BJ41" s="12"/>
      <c r="BK41" s="12"/>
      <c r="BL41" s="12"/>
    </row>
    <row r="42" spans="1:64" s="41" customFormat="1">
      <c r="A42" s="54"/>
      <c r="B42" s="149"/>
      <c r="C42" s="62"/>
      <c r="D42" s="150"/>
      <c r="E42" s="150"/>
      <c r="F42" s="150"/>
      <c r="G42" s="150"/>
      <c r="H42" s="151"/>
      <c r="I42" s="151"/>
      <c r="J42" s="152"/>
      <c r="K42" s="150"/>
      <c r="L42" s="151"/>
      <c r="M42" s="151"/>
      <c r="N42" s="151"/>
      <c r="O42" s="151"/>
      <c r="P42" s="14"/>
      <c r="Q42" s="14"/>
      <c r="R42" s="14"/>
      <c r="S42" s="14"/>
      <c r="BI42" s="12"/>
      <c r="BJ42" s="12"/>
      <c r="BK42" s="12"/>
      <c r="BL42" s="12"/>
    </row>
    <row r="43" spans="1:64" s="41" customFormat="1">
      <c r="A43" s="54"/>
      <c r="BI43" s="12"/>
      <c r="BJ43" s="12"/>
      <c r="BK43" s="12"/>
      <c r="BL43" s="12"/>
    </row>
    <row r="44" spans="1:64" s="41" customFormat="1">
      <c r="A44" s="54"/>
      <c r="BI44" s="12"/>
      <c r="BJ44" s="12"/>
      <c r="BK44" s="12"/>
      <c r="BL44" s="12"/>
    </row>
    <row r="45" spans="1:64" s="41" customFormat="1">
      <c r="BI45" s="12"/>
      <c r="BJ45" s="12"/>
      <c r="BK45" s="12"/>
      <c r="BL45" s="12"/>
    </row>
    <row r="46" spans="1:64" s="41" customFormat="1">
      <c r="BI46" s="12"/>
      <c r="BJ46" s="12"/>
      <c r="BK46" s="12"/>
      <c r="BL46" s="12"/>
    </row>
    <row r="47" spans="1:64" s="41" customFormat="1">
      <c r="BI47" s="12"/>
      <c r="BJ47" s="12"/>
      <c r="BK47" s="12"/>
      <c r="BL47" s="12"/>
    </row>
    <row r="48" spans="1:64" s="41" customFormat="1">
      <c r="BI48" s="12"/>
      <c r="BJ48" s="12"/>
      <c r="BK48" s="12"/>
      <c r="BL48" s="12"/>
    </row>
    <row r="49" spans="1:64" s="41" customFormat="1">
      <c r="BI49" s="12"/>
      <c r="BJ49" s="12"/>
      <c r="BK49" s="12"/>
      <c r="BL49" s="12"/>
    </row>
    <row r="50" spans="1:64" s="41" customFormat="1">
      <c r="BI50" s="12"/>
      <c r="BJ50" s="12"/>
      <c r="BK50" s="12"/>
      <c r="BL50" s="12"/>
    </row>
    <row r="51" spans="1:64" s="41" customFormat="1">
      <c r="BI51" s="12"/>
      <c r="BJ51" s="12"/>
      <c r="BK51" s="12"/>
      <c r="BL51" s="12"/>
    </row>
    <row r="52" spans="1:64" s="41" customFormat="1">
      <c r="BI52" s="12"/>
      <c r="BJ52" s="12"/>
      <c r="BK52" s="12"/>
      <c r="BL52" s="12"/>
    </row>
    <row r="53" spans="1:64" s="41" customFormat="1">
      <c r="BI53" s="12"/>
      <c r="BJ53" s="12"/>
      <c r="BK53" s="12"/>
      <c r="BL53" s="12"/>
    </row>
    <row r="54" spans="1:64" s="41" customFormat="1">
      <c r="BI54" s="12"/>
      <c r="BJ54" s="12"/>
      <c r="BK54" s="12"/>
      <c r="BL54" s="12"/>
    </row>
    <row r="55" spans="1:64" s="41" customFormat="1">
      <c r="BI55" s="12"/>
      <c r="BJ55" s="12"/>
      <c r="BK55" s="12"/>
      <c r="BL55" s="12"/>
    </row>
    <row r="56" spans="1:64" s="41" customFormat="1">
      <c r="BI56" s="12"/>
      <c r="BJ56" s="12"/>
      <c r="BK56" s="12"/>
      <c r="BL56" s="12"/>
    </row>
    <row r="57" spans="1:64" s="41" customFormat="1">
      <c r="BI57" s="12"/>
      <c r="BJ57" s="12"/>
      <c r="BK57" s="12"/>
      <c r="BL57" s="12"/>
    </row>
    <row r="58" spans="1:64" s="41" customFormat="1">
      <c r="BI58" s="12"/>
      <c r="BJ58" s="12"/>
      <c r="BK58" s="12"/>
      <c r="BL58" s="12"/>
    </row>
    <row r="59" spans="1:64" s="41" customFormat="1">
      <c r="BI59" s="12"/>
      <c r="BJ59" s="12"/>
      <c r="BK59" s="12"/>
      <c r="BL59" s="12"/>
    </row>
    <row r="60" spans="1:64" s="41" customFormat="1">
      <c r="BE60" s="14"/>
      <c r="BF60" s="14"/>
      <c r="BG60" s="14"/>
      <c r="BH60" s="14"/>
      <c r="BI60" s="12"/>
      <c r="BJ60" s="12"/>
      <c r="BK60" s="12"/>
      <c r="BL60" s="12"/>
    </row>
    <row r="61" spans="1:64" s="41" customFormat="1">
      <c r="BE61" s="14"/>
      <c r="BF61" s="14"/>
      <c r="BG61" s="14"/>
      <c r="BH61" s="14"/>
      <c r="BI61" s="12"/>
      <c r="BJ61" s="12"/>
      <c r="BK61" s="12"/>
      <c r="BL61" s="12"/>
    </row>
    <row r="62" spans="1:64" s="41" customFormat="1">
      <c r="AO62" s="14"/>
      <c r="AP62" s="14"/>
      <c r="AQ62" s="14"/>
      <c r="AR62" s="14"/>
      <c r="AS62" s="14"/>
      <c r="AT62" s="14"/>
      <c r="AU62" s="14"/>
      <c r="AV62" s="14"/>
      <c r="AW62" s="14"/>
      <c r="AX62" s="14"/>
      <c r="AY62" s="14"/>
      <c r="AZ62" s="14"/>
      <c r="BA62" s="14"/>
      <c r="BB62" s="14"/>
      <c r="BC62" s="14"/>
      <c r="BD62" s="14"/>
      <c r="BE62" s="14"/>
      <c r="BF62" s="14"/>
      <c r="BG62" s="14"/>
      <c r="BH62" s="14"/>
      <c r="BI62" s="12"/>
      <c r="BJ62" s="12"/>
      <c r="BK62" s="12"/>
      <c r="BL62" s="12"/>
    </row>
    <row r="63" spans="1:64" s="41" customFormat="1">
      <c r="AO63" s="14"/>
      <c r="AP63" s="14"/>
      <c r="AQ63" s="14"/>
      <c r="AR63" s="14"/>
      <c r="AS63" s="14"/>
      <c r="AT63" s="14"/>
      <c r="AU63" s="14"/>
      <c r="AV63" s="14"/>
      <c r="AW63" s="14"/>
      <c r="AX63" s="14"/>
      <c r="AY63" s="14"/>
      <c r="AZ63" s="14"/>
      <c r="BA63" s="14"/>
      <c r="BB63" s="14"/>
      <c r="BC63" s="14"/>
      <c r="BD63" s="14"/>
      <c r="BE63" s="14"/>
      <c r="BF63" s="14"/>
      <c r="BG63" s="14"/>
      <c r="BH63" s="14"/>
      <c r="BI63" s="12"/>
      <c r="BJ63" s="12"/>
      <c r="BK63" s="12"/>
      <c r="BL63" s="12"/>
    </row>
    <row r="64" spans="1:64" s="155" customFormat="1">
      <c r="A64" s="14"/>
      <c r="B64" s="14"/>
      <c r="C64" s="14"/>
      <c r="D64" s="14"/>
      <c r="E64" s="14"/>
      <c r="F64" s="14"/>
      <c r="G64" s="14"/>
      <c r="H64" s="14"/>
      <c r="I64" s="14"/>
      <c r="J64" s="14"/>
      <c r="K64" s="14"/>
      <c r="L64" s="14"/>
      <c r="M64" s="14"/>
      <c r="N64" s="14"/>
      <c r="O64" s="14"/>
      <c r="P64" s="14"/>
      <c r="Q64" s="14"/>
      <c r="R64" s="14"/>
      <c r="S64" s="14"/>
      <c r="AO64" s="14"/>
      <c r="AP64" s="14"/>
      <c r="AQ64" s="14"/>
      <c r="AR64" s="14"/>
      <c r="AS64" s="14"/>
      <c r="AT64" s="14"/>
      <c r="AU64" s="14"/>
      <c r="AV64" s="14"/>
      <c r="AW64" s="14"/>
      <c r="AX64" s="14"/>
      <c r="AY64" s="14"/>
      <c r="AZ64" s="14"/>
      <c r="BA64" s="14"/>
      <c r="BB64" s="14"/>
      <c r="BC64" s="14"/>
      <c r="BD64" s="14"/>
      <c r="BE64" s="14"/>
      <c r="BF64" s="14"/>
      <c r="BG64" s="14"/>
      <c r="BH64" s="14"/>
      <c r="BI64" s="12"/>
      <c r="BJ64" s="12"/>
      <c r="BK64" s="12"/>
      <c r="BL64" s="12"/>
    </row>
    <row r="65" spans="1:64" s="155" customFormat="1">
      <c r="A65" s="14"/>
      <c r="B65" s="14"/>
      <c r="C65" s="14"/>
      <c r="D65" s="14"/>
      <c r="E65" s="14"/>
      <c r="F65" s="14"/>
      <c r="G65" s="14"/>
      <c r="H65" s="14"/>
      <c r="I65" s="14"/>
      <c r="J65" s="14"/>
      <c r="K65" s="14"/>
      <c r="L65" s="14"/>
      <c r="M65" s="14"/>
      <c r="N65" s="14"/>
      <c r="O65" s="14"/>
      <c r="P65" s="14"/>
      <c r="Q65" s="14"/>
      <c r="R65" s="14"/>
      <c r="S65" s="14"/>
      <c r="AO65" s="14"/>
      <c r="AP65" s="14"/>
      <c r="AQ65" s="14"/>
      <c r="AR65" s="14"/>
      <c r="AS65" s="14"/>
      <c r="AT65" s="14"/>
      <c r="AU65" s="14"/>
      <c r="AV65" s="14"/>
      <c r="AW65" s="14"/>
      <c r="AX65" s="14"/>
      <c r="AY65" s="14"/>
      <c r="AZ65" s="14"/>
      <c r="BA65" s="14"/>
      <c r="BB65" s="14"/>
      <c r="BC65" s="14"/>
      <c r="BD65" s="14"/>
      <c r="BE65" s="14"/>
      <c r="BF65" s="14"/>
      <c r="BG65" s="14"/>
      <c r="BH65" s="14"/>
      <c r="BI65" s="12"/>
      <c r="BJ65" s="12"/>
      <c r="BK65" s="12"/>
      <c r="BL65" s="12"/>
    </row>
    <row r="66" spans="1:64" s="155" customFormat="1">
      <c r="A66" s="14"/>
      <c r="B66" s="14"/>
      <c r="C66" s="14"/>
      <c r="D66" s="14"/>
      <c r="E66" s="14"/>
      <c r="F66" s="14"/>
      <c r="G66" s="14"/>
      <c r="H66" s="14"/>
      <c r="I66" s="14"/>
      <c r="J66" s="14"/>
      <c r="K66" s="14"/>
      <c r="L66" s="14"/>
      <c r="M66" s="14"/>
      <c r="N66" s="14"/>
      <c r="O66" s="14"/>
      <c r="P66" s="14"/>
      <c r="Q66" s="14"/>
      <c r="R66" s="14"/>
      <c r="S66" s="14"/>
      <c r="AO66" s="14"/>
      <c r="AP66" s="14"/>
      <c r="AQ66" s="14"/>
      <c r="AR66" s="14"/>
      <c r="AS66" s="14"/>
      <c r="AT66" s="14"/>
      <c r="AU66" s="14"/>
      <c r="AV66" s="14"/>
      <c r="AW66" s="14"/>
      <c r="AX66" s="14"/>
      <c r="AY66" s="14"/>
      <c r="AZ66" s="14"/>
      <c r="BA66" s="14"/>
      <c r="BB66" s="14"/>
      <c r="BC66" s="14"/>
      <c r="BD66" s="14"/>
      <c r="BE66" s="14"/>
      <c r="BF66" s="14"/>
      <c r="BG66" s="14"/>
      <c r="BH66" s="14"/>
      <c r="BI66" s="12"/>
      <c r="BJ66" s="12"/>
      <c r="BK66" s="12"/>
      <c r="BL66" s="12"/>
    </row>
    <row r="67" spans="1:64" s="155" customFormat="1">
      <c r="A67" s="14"/>
      <c r="B67" s="14"/>
      <c r="C67" s="14"/>
      <c r="D67" s="14"/>
      <c r="E67" s="14"/>
      <c r="F67" s="14"/>
      <c r="G67" s="14"/>
      <c r="H67" s="14"/>
      <c r="I67" s="14"/>
      <c r="J67" s="14"/>
      <c r="K67" s="14"/>
      <c r="L67" s="14"/>
      <c r="M67" s="14"/>
      <c r="N67" s="14"/>
      <c r="O67" s="14"/>
      <c r="P67" s="14"/>
      <c r="Q67" s="14"/>
      <c r="R67" s="14"/>
      <c r="S67" s="14"/>
      <c r="AK67" s="14"/>
      <c r="AL67" s="14"/>
      <c r="AM67" s="14"/>
      <c r="AN67" s="14"/>
      <c r="AO67" s="14"/>
      <c r="AP67" s="14"/>
      <c r="AQ67" s="14"/>
      <c r="AR67" s="14"/>
      <c r="AS67" s="14"/>
      <c r="AT67" s="14"/>
      <c r="AU67" s="14"/>
      <c r="AV67" s="14"/>
      <c r="AW67" s="14"/>
      <c r="AX67" s="14"/>
      <c r="AY67" s="14"/>
      <c r="AZ67" s="14"/>
      <c r="BA67" s="14"/>
      <c r="BB67" s="14"/>
      <c r="BC67" s="14"/>
      <c r="BD67" s="14"/>
      <c r="BE67" s="14"/>
      <c r="BF67" s="14"/>
      <c r="BG67" s="14"/>
      <c r="BH67" s="14"/>
      <c r="BI67" s="12"/>
      <c r="BJ67" s="12"/>
      <c r="BK67" s="12"/>
      <c r="BL67" s="12"/>
    </row>
    <row r="68" spans="1:64" s="155" customFormat="1">
      <c r="A68" s="14"/>
      <c r="B68" s="14"/>
      <c r="C68" s="14"/>
      <c r="D68" s="14"/>
      <c r="E68" s="14"/>
      <c r="F68" s="14"/>
      <c r="G68" s="14"/>
      <c r="H68" s="14"/>
      <c r="I68" s="14"/>
      <c r="J68" s="14"/>
      <c r="K68" s="14"/>
      <c r="L68" s="14"/>
      <c r="M68" s="14"/>
      <c r="N68" s="14"/>
      <c r="O68" s="14"/>
      <c r="P68" s="14"/>
      <c r="Q68" s="14"/>
      <c r="R68" s="14"/>
      <c r="S68" s="14"/>
      <c r="AK68" s="14"/>
      <c r="AL68" s="14"/>
      <c r="AM68" s="14"/>
      <c r="AN68" s="14"/>
      <c r="AO68" s="14"/>
      <c r="AP68" s="14"/>
      <c r="AQ68" s="14"/>
      <c r="AR68" s="14"/>
      <c r="AS68" s="14"/>
      <c r="AT68" s="14"/>
      <c r="AU68" s="14"/>
      <c r="AV68" s="14"/>
      <c r="AW68" s="14"/>
      <c r="AX68" s="14"/>
      <c r="AY68" s="14"/>
      <c r="AZ68" s="14"/>
      <c r="BA68" s="14"/>
      <c r="BB68" s="14"/>
      <c r="BC68" s="14"/>
      <c r="BD68" s="14"/>
      <c r="BE68" s="14"/>
      <c r="BF68" s="14"/>
      <c r="BG68" s="14"/>
      <c r="BH68" s="14"/>
      <c r="BI68" s="12"/>
      <c r="BJ68" s="12"/>
      <c r="BK68" s="12"/>
      <c r="BL68" s="12"/>
    </row>
    <row r="69" spans="1:64" s="155" customFormat="1">
      <c r="A69" s="14"/>
      <c r="B69" s="14"/>
      <c r="C69" s="14"/>
      <c r="D69" s="14"/>
      <c r="E69" s="14"/>
      <c r="F69" s="14"/>
      <c r="G69" s="14"/>
      <c r="H69" s="14"/>
      <c r="I69" s="14"/>
      <c r="J69" s="14"/>
      <c r="K69" s="14"/>
      <c r="L69" s="14"/>
      <c r="M69" s="14"/>
      <c r="N69" s="14"/>
      <c r="O69" s="14"/>
      <c r="P69" s="14"/>
      <c r="Q69" s="14"/>
      <c r="R69" s="14"/>
      <c r="S69" s="14"/>
      <c r="AK69" s="14"/>
      <c r="AL69" s="14"/>
      <c r="AM69" s="14"/>
      <c r="AN69" s="14"/>
      <c r="AO69" s="14"/>
      <c r="AP69" s="14"/>
      <c r="AQ69" s="14"/>
      <c r="AR69" s="14"/>
      <c r="AS69" s="14"/>
      <c r="AT69" s="14"/>
      <c r="AU69" s="14"/>
      <c r="AV69" s="14"/>
      <c r="AW69" s="14"/>
      <c r="AX69" s="14"/>
      <c r="AY69" s="14"/>
      <c r="AZ69" s="14"/>
      <c r="BA69" s="14"/>
      <c r="BB69" s="14"/>
      <c r="BC69" s="14"/>
      <c r="BD69" s="14"/>
      <c r="BE69" s="14"/>
      <c r="BF69" s="14"/>
      <c r="BG69" s="14"/>
      <c r="BH69" s="14"/>
      <c r="BI69" s="12"/>
      <c r="BJ69" s="12"/>
      <c r="BK69" s="12"/>
      <c r="BL69" s="12"/>
    </row>
    <row r="70" spans="1:64" s="155" customFormat="1">
      <c r="A70" s="14"/>
      <c r="B70" s="14"/>
      <c r="C70" s="14"/>
      <c r="D70" s="14"/>
      <c r="E70" s="14"/>
      <c r="F70" s="14"/>
      <c r="G70" s="14"/>
      <c r="H70" s="14"/>
      <c r="I70" s="14"/>
      <c r="J70" s="14"/>
      <c r="K70" s="14"/>
      <c r="L70" s="14"/>
      <c r="M70" s="14"/>
      <c r="N70" s="14"/>
      <c r="O70" s="14"/>
      <c r="P70" s="14"/>
      <c r="Q70" s="14"/>
      <c r="R70" s="14"/>
      <c r="S70" s="14"/>
      <c r="AK70" s="14"/>
      <c r="AL70" s="14"/>
      <c r="AM70" s="14"/>
      <c r="AN70" s="14"/>
      <c r="AO70" s="14"/>
      <c r="AP70" s="14"/>
      <c r="AQ70" s="14"/>
      <c r="AR70" s="14"/>
      <c r="AS70" s="14"/>
      <c r="AT70" s="14"/>
      <c r="AU70" s="14"/>
      <c r="AV70" s="14"/>
      <c r="AW70" s="14"/>
      <c r="AX70" s="14"/>
      <c r="AY70" s="14"/>
      <c r="AZ70" s="14"/>
      <c r="BA70" s="14"/>
      <c r="BB70" s="14"/>
      <c r="BC70" s="14"/>
      <c r="BD70" s="14"/>
      <c r="BE70" s="14"/>
      <c r="BF70" s="14"/>
      <c r="BG70" s="14"/>
      <c r="BH70" s="14"/>
      <c r="BI70" s="12"/>
      <c r="BJ70" s="12"/>
      <c r="BK70" s="12"/>
      <c r="BL70" s="12"/>
    </row>
    <row r="71" spans="1:64" s="155" customFormat="1">
      <c r="A71" s="14"/>
      <c r="B71" s="14"/>
      <c r="C71" s="14"/>
      <c r="D71" s="14"/>
      <c r="E71" s="14"/>
      <c r="F71" s="14"/>
      <c r="G71" s="14"/>
      <c r="H71" s="14"/>
      <c r="I71" s="14"/>
      <c r="J71" s="14"/>
      <c r="K71" s="14"/>
      <c r="L71" s="14"/>
      <c r="M71" s="14"/>
      <c r="N71" s="14"/>
      <c r="O71" s="14"/>
      <c r="P71" s="14"/>
      <c r="Q71" s="14"/>
      <c r="R71" s="14"/>
      <c r="S71" s="14"/>
      <c r="AK71" s="14"/>
      <c r="AL71" s="14"/>
      <c r="AM71" s="14"/>
      <c r="AN71" s="14"/>
      <c r="AO71" s="14"/>
      <c r="AP71" s="14"/>
      <c r="AQ71" s="14"/>
      <c r="AR71" s="14"/>
      <c r="AS71" s="14"/>
      <c r="AT71" s="14"/>
      <c r="AU71" s="14"/>
      <c r="AV71" s="14"/>
      <c r="AW71" s="14"/>
      <c r="AX71" s="14"/>
      <c r="AY71" s="14"/>
      <c r="AZ71" s="14"/>
      <c r="BA71" s="14"/>
      <c r="BB71" s="14"/>
      <c r="BC71" s="14"/>
      <c r="BD71" s="14"/>
      <c r="BE71" s="14"/>
      <c r="BF71" s="14"/>
      <c r="BG71" s="14"/>
      <c r="BH71" s="14"/>
      <c r="BI71" s="12"/>
      <c r="BJ71" s="12"/>
      <c r="BK71" s="12"/>
      <c r="BL71" s="12"/>
    </row>
    <row r="72" spans="1:64" s="155" customFormat="1">
      <c r="A72" s="14"/>
      <c r="B72" s="14"/>
      <c r="C72" s="14"/>
      <c r="D72" s="14"/>
      <c r="E72" s="14"/>
      <c r="F72" s="14"/>
      <c r="G72" s="14"/>
      <c r="H72" s="14"/>
      <c r="I72" s="14"/>
      <c r="J72" s="14"/>
      <c r="K72" s="14"/>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c r="AV72" s="14"/>
      <c r="AW72" s="14"/>
      <c r="AX72" s="14"/>
      <c r="AY72" s="14"/>
      <c r="AZ72" s="14"/>
      <c r="BA72" s="14"/>
      <c r="BB72" s="14"/>
      <c r="BC72" s="14"/>
      <c r="BD72" s="14"/>
      <c r="BE72" s="14"/>
      <c r="BF72" s="14"/>
      <c r="BG72" s="14"/>
      <c r="BH72" s="14"/>
      <c r="BI72" s="12"/>
      <c r="BJ72" s="12"/>
      <c r="BK72" s="12"/>
      <c r="BL72" s="12"/>
    </row>
    <row r="73" spans="1:64" s="155" customFormat="1">
      <c r="A73" s="14"/>
      <c r="B73" s="14"/>
      <c r="C73" s="14"/>
      <c r="D73" s="14"/>
      <c r="E73" s="14"/>
      <c r="F73" s="14"/>
      <c r="G73" s="14"/>
      <c r="H73" s="14"/>
      <c r="I73" s="14"/>
      <c r="J73" s="14"/>
      <c r="K73" s="14"/>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c r="AV73" s="14"/>
      <c r="AW73" s="14"/>
      <c r="AX73" s="14"/>
      <c r="AY73" s="14"/>
      <c r="AZ73" s="14"/>
      <c r="BA73" s="14"/>
      <c r="BB73" s="14"/>
      <c r="BC73" s="14"/>
      <c r="BD73" s="14"/>
      <c r="BE73" s="14"/>
      <c r="BF73" s="14"/>
      <c r="BG73" s="14"/>
      <c r="BH73" s="14"/>
      <c r="BI73" s="12"/>
      <c r="BJ73" s="12"/>
      <c r="BK73" s="12"/>
      <c r="BL73" s="12"/>
    </row>
    <row r="74" spans="1:64" s="155" customFormat="1">
      <c r="A74" s="14"/>
      <c r="B74" s="14"/>
      <c r="C74" s="14"/>
      <c r="D74" s="14"/>
      <c r="E74" s="14"/>
      <c r="F74" s="14"/>
      <c r="G74" s="14"/>
      <c r="H74" s="14"/>
      <c r="I74" s="14"/>
      <c r="J74" s="14"/>
      <c r="K74" s="14"/>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c r="AV74" s="14"/>
      <c r="AW74" s="14"/>
      <c r="AX74" s="14"/>
      <c r="AY74" s="14"/>
      <c r="AZ74" s="14"/>
      <c r="BA74" s="14"/>
      <c r="BB74" s="14"/>
      <c r="BC74" s="14"/>
      <c r="BD74" s="14"/>
      <c r="BE74" s="14"/>
      <c r="BF74" s="14"/>
      <c r="BG74" s="14"/>
      <c r="BH74" s="14"/>
      <c r="BI74" s="12"/>
      <c r="BJ74" s="12"/>
      <c r="BK74" s="12"/>
      <c r="BL74" s="12"/>
    </row>
    <row r="75" spans="1:64" s="155" customFormat="1">
      <c r="A75" s="14"/>
      <c r="B75" s="14"/>
      <c r="C75" s="14"/>
      <c r="D75" s="14"/>
      <c r="E75" s="14"/>
      <c r="F75" s="14"/>
      <c r="G75" s="14"/>
      <c r="H75" s="14"/>
      <c r="I75" s="14"/>
      <c r="J75" s="14"/>
      <c r="K75" s="14"/>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c r="AV75" s="14"/>
      <c r="AW75" s="14"/>
      <c r="AX75" s="14"/>
      <c r="AY75" s="14"/>
      <c r="AZ75" s="14"/>
      <c r="BA75" s="14"/>
      <c r="BB75" s="14"/>
      <c r="BC75" s="14"/>
      <c r="BD75" s="14"/>
      <c r="BE75" s="14"/>
      <c r="BF75" s="14"/>
      <c r="BG75" s="14"/>
      <c r="BH75" s="14"/>
      <c r="BI75" s="12"/>
      <c r="BJ75" s="12"/>
      <c r="BK75" s="12"/>
      <c r="BL75" s="12"/>
    </row>
    <row r="76" spans="1:64" s="155" customFormat="1">
      <c r="A76" s="14"/>
      <c r="B76" s="14"/>
      <c r="C76" s="14"/>
      <c r="D76" s="14"/>
      <c r="E76" s="14"/>
      <c r="F76" s="14"/>
      <c r="G76" s="14"/>
      <c r="H76" s="14"/>
      <c r="I76" s="14"/>
      <c r="J76" s="14"/>
      <c r="K76" s="14"/>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c r="AV76" s="14"/>
      <c r="AW76" s="14"/>
      <c r="AX76" s="14"/>
      <c r="AY76" s="14"/>
      <c r="AZ76" s="14"/>
      <c r="BA76" s="14"/>
      <c r="BB76" s="14"/>
      <c r="BC76" s="14"/>
      <c r="BD76" s="14"/>
      <c r="BE76" s="14"/>
      <c r="BF76" s="14"/>
      <c r="BG76" s="14"/>
      <c r="BH76" s="14"/>
      <c r="BI76" s="12"/>
      <c r="BJ76" s="12"/>
      <c r="BK76" s="12"/>
      <c r="BL76" s="12"/>
    </row>
    <row r="77" spans="1:64" s="155" customFormat="1">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2"/>
      <c r="BJ77" s="12"/>
      <c r="BK77" s="12"/>
      <c r="BL77" s="12"/>
    </row>
    <row r="78" spans="1:64" s="155" customFormat="1">
      <c r="A78" s="14"/>
      <c r="B78" s="14"/>
      <c r="C78" s="14"/>
      <c r="D78" s="14"/>
      <c r="E78" s="14"/>
      <c r="F78" s="14"/>
      <c r="G78" s="14"/>
      <c r="H78" s="14"/>
      <c r="I78" s="14"/>
      <c r="J78" s="14"/>
      <c r="K78" s="14"/>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4"/>
      <c r="AY78" s="14"/>
      <c r="AZ78" s="14"/>
      <c r="BA78" s="14"/>
      <c r="BB78" s="14"/>
      <c r="BC78" s="14"/>
      <c r="BD78" s="14"/>
      <c r="BE78" s="14"/>
      <c r="BF78" s="14"/>
      <c r="BG78" s="14"/>
      <c r="BH78" s="14"/>
      <c r="BI78" s="12"/>
      <c r="BJ78" s="12"/>
      <c r="BK78" s="12"/>
      <c r="BL78" s="12"/>
    </row>
    <row r="79" spans="1:64" s="155" customFormat="1">
      <c r="A79" s="14"/>
      <c r="B79" s="14"/>
      <c r="C79" s="14"/>
      <c r="D79" s="14"/>
      <c r="E79" s="14"/>
      <c r="F79" s="14"/>
      <c r="G79" s="14"/>
      <c r="H79" s="14"/>
      <c r="I79" s="14"/>
      <c r="J79" s="14"/>
      <c r="K79" s="14"/>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2"/>
      <c r="BJ79" s="12"/>
      <c r="BK79" s="12"/>
      <c r="BL79" s="12"/>
    </row>
  </sheetData>
  <mergeCells count="83">
    <mergeCell ref="D29:H30"/>
    <mergeCell ref="B29:C30"/>
    <mergeCell ref="A34:BH34"/>
    <mergeCell ref="AF3:AG5"/>
    <mergeCell ref="A1:BI1"/>
    <mergeCell ref="B26:C27"/>
    <mergeCell ref="BI15:BJ15"/>
    <mergeCell ref="B9:C10"/>
    <mergeCell ref="BI7:BJ7"/>
    <mergeCell ref="BI3:BJ3"/>
    <mergeCell ref="G20:G21"/>
    <mergeCell ref="BI23:BJ23"/>
    <mergeCell ref="B23:C24"/>
    <mergeCell ref="BI21:BJ21"/>
    <mergeCell ref="BI22:BJ22"/>
    <mergeCell ref="AF23:AG24"/>
    <mergeCell ref="K26:P27"/>
    <mergeCell ref="BI20:BJ20"/>
    <mergeCell ref="K23:P24"/>
    <mergeCell ref="BK16:BL16"/>
    <mergeCell ref="R15:R17"/>
    <mergeCell ref="S15:U17"/>
    <mergeCell ref="AO23:BG24"/>
    <mergeCell ref="Y15:AD17"/>
    <mergeCell ref="V15:X17"/>
    <mergeCell ref="Q20:V21"/>
    <mergeCell ref="J20:P21"/>
    <mergeCell ref="D23:J24"/>
    <mergeCell ref="D26:J27"/>
    <mergeCell ref="N15:N17"/>
    <mergeCell ref="O15:Q17"/>
    <mergeCell ref="BK8:BL8"/>
    <mergeCell ref="BI11:BJ11"/>
    <mergeCell ref="AF20:AG21"/>
    <mergeCell ref="BK13:BL13"/>
    <mergeCell ref="BI9:BJ9"/>
    <mergeCell ref="BI13:BJ13"/>
    <mergeCell ref="BI18:BJ18"/>
    <mergeCell ref="AH20:AN21"/>
    <mergeCell ref="AO20:BG21"/>
    <mergeCell ref="BK10:BL10"/>
    <mergeCell ref="AF7:AG10"/>
    <mergeCell ref="AH7:AK10"/>
    <mergeCell ref="AL7:BG10"/>
    <mergeCell ref="AF12:AG14"/>
    <mergeCell ref="AF16:AG18"/>
    <mergeCell ref="AN16:BG18"/>
    <mergeCell ref="BK3:BL3"/>
    <mergeCell ref="B6:C7"/>
    <mergeCell ref="BI5:BJ5"/>
    <mergeCell ref="BK6:BL6"/>
    <mergeCell ref="B3:C4"/>
    <mergeCell ref="K3:L4"/>
    <mergeCell ref="U3:V4"/>
    <mergeCell ref="D3:J4"/>
    <mergeCell ref="D6:J7"/>
    <mergeCell ref="B12:C13"/>
    <mergeCell ref="B15:C21"/>
    <mergeCell ref="D15:F21"/>
    <mergeCell ref="G15:M18"/>
    <mergeCell ref="H20:I21"/>
    <mergeCell ref="D9:J10"/>
    <mergeCell ref="D12:J13"/>
    <mergeCell ref="W3:AD4"/>
    <mergeCell ref="K6:AD7"/>
    <mergeCell ref="K9:AD10"/>
    <mergeCell ref="K12:AD13"/>
    <mergeCell ref="X29:X30"/>
    <mergeCell ref="Y29:AD30"/>
    <mergeCell ref="AH3:AN5"/>
    <mergeCell ref="M3:T4"/>
    <mergeCell ref="Q23:AD24"/>
    <mergeCell ref="Q26:AD27"/>
    <mergeCell ref="AH30:AL32"/>
    <mergeCell ref="AM30:BG32"/>
    <mergeCell ref="AH26:AL28"/>
    <mergeCell ref="AM26:BG28"/>
    <mergeCell ref="AF26:AG28"/>
    <mergeCell ref="AF30:AG32"/>
    <mergeCell ref="AH12:AJ14"/>
    <mergeCell ref="AK12:BG14"/>
    <mergeCell ref="AH16:AM18"/>
    <mergeCell ref="AH23:AN24"/>
  </mergeCells>
  <printOptions horizontalCentered="1" verticalCentered="1"/>
  <pageMargins left="0.19685039370078741" right="0.19685039370078741" top="0.19685039370078741" bottom="0.19685039370078741" header="0" footer="0"/>
  <pageSetup paperSize="9" orientation="landscape" r:id="rId1"/>
  <headerFooter alignWithMargins="0"/>
</worksheet>
</file>

<file path=xl/worksheets/sheet10.xml><?xml version="1.0" encoding="utf-8"?>
<worksheet xmlns="http://schemas.openxmlformats.org/spreadsheetml/2006/main" xmlns:r="http://schemas.openxmlformats.org/officeDocument/2006/relationships">
  <dimension ref="A1:DT199"/>
  <sheetViews>
    <sheetView view="pageBreakPreview" zoomScaleSheetLayoutView="100" workbookViewId="0">
      <selection sqref="A1:BI1"/>
    </sheetView>
  </sheetViews>
  <sheetFormatPr defaultRowHeight="11.25"/>
  <cols>
    <col min="1" max="19" width="2.42578125" style="14" customWidth="1"/>
    <col min="20" max="21" width="1.7109375" style="14" customWidth="1"/>
    <col min="22" max="40" width="2.42578125" style="14" customWidth="1"/>
    <col min="41" max="42" width="1.7109375" style="14" customWidth="1"/>
    <col min="43" max="61" width="2.42578125" style="14" customWidth="1"/>
    <col min="62" max="62" width="2.5703125" style="283" bestFit="1" customWidth="1"/>
    <col min="63" max="63" width="2.140625" style="283" customWidth="1"/>
    <col min="64" max="64" width="2.140625" style="267" customWidth="1"/>
    <col min="65" max="65" width="2.5703125" style="267" bestFit="1" customWidth="1"/>
    <col min="66" max="94" width="2.140625" style="267" customWidth="1"/>
    <col min="95" max="16384" width="9.140625" style="267"/>
  </cols>
  <sheetData>
    <row r="1" spans="1:65" s="13" customFormat="1">
      <c r="A1" s="10" t="str">
        <f>CONCATENATE([1]Sections!$A$1:$E$1," - / - ",[1]Sections!$A$11," ",[1]Sections!$B$11,": ",[1]Sections!$D$11," [ ",[1]Sections!$V$2," ",ROMAN(COUNT($BM$1:$BM$1022))," / ",ROMAN(BM1)," ]")</f>
        <v>Male Head of Household Questionnaire - / - Section 8: Expenditure &amp; Assets [ Page II / I ]</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55"/>
      <c r="BK1" s="155"/>
      <c r="BM1" s="13">
        <v>1</v>
      </c>
    </row>
    <row r="2" spans="1:65" s="13" customFormat="1" ht="6" customHeight="1">
      <c r="A2" s="721" t="str">
        <f>VLOOKUP(BJ3,[1]eMHH!$F$4:$H$3000,3,FALSE)</f>
        <v>-</v>
      </c>
      <c r="B2" s="721"/>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55"/>
      <c r="BK2" s="155"/>
    </row>
    <row r="3" spans="1:65" s="13" customFormat="1" ht="15" customHeight="1">
      <c r="A3" s="226" t="str">
        <f>VLOOKUP(BJ3,[1]eMHH!$I$4:$DV$3046,13,FALSE)</f>
        <v>During the past 30 days, how much money have you and your household spent on the following items:</v>
      </c>
      <c r="B3" s="159"/>
      <c r="C3" s="159"/>
      <c r="D3" s="159"/>
      <c r="E3" s="159"/>
      <c r="F3" s="159"/>
      <c r="G3" s="159"/>
      <c r="H3" s="159"/>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c r="AH3" s="159"/>
      <c r="AI3" s="159"/>
      <c r="AJ3" s="159"/>
      <c r="AK3" s="159"/>
      <c r="AL3" s="159"/>
      <c r="AM3" s="159"/>
      <c r="AN3" s="159"/>
      <c r="AO3" s="159"/>
      <c r="AP3" s="159"/>
      <c r="AQ3" s="159"/>
      <c r="AR3" s="159"/>
      <c r="AS3" s="159"/>
      <c r="AT3" s="159"/>
      <c r="AU3" s="159"/>
      <c r="AV3" s="159"/>
      <c r="AW3" s="159"/>
      <c r="AX3" s="159"/>
      <c r="AY3" s="159"/>
      <c r="AZ3" s="159"/>
      <c r="BA3" s="159"/>
      <c r="BB3" s="159"/>
      <c r="BC3" s="159"/>
      <c r="BD3" s="159"/>
      <c r="BE3" s="159"/>
      <c r="BF3" s="159"/>
      <c r="BG3" s="159"/>
      <c r="BH3" s="159"/>
      <c r="BI3" s="160"/>
      <c r="BJ3" s="504">
        <v>10</v>
      </c>
      <c r="BK3" s="504"/>
    </row>
    <row r="4" spans="1:65" s="13" customFormat="1" ht="14.25" customHeight="1">
      <c r="A4" s="722" t="str">
        <f>VLOOKUP(BJ3,[1]eMHH!$I$4:$DV$3046,14,FALSE)</f>
        <v>[IF IN KIND, ESTIMATE VALUE AND MARK "ESTIMATED BY ENUMERATOR"]</v>
      </c>
      <c r="B4" s="722"/>
      <c r="C4" s="722"/>
      <c r="D4" s="722"/>
      <c r="E4" s="722"/>
      <c r="F4" s="722"/>
      <c r="G4" s="722"/>
      <c r="H4" s="722"/>
      <c r="I4" s="722"/>
      <c r="J4" s="722"/>
      <c r="K4" s="722"/>
      <c r="L4" s="722"/>
      <c r="M4" s="722"/>
      <c r="N4" s="722"/>
      <c r="O4" s="722"/>
      <c r="P4" s="722"/>
      <c r="Q4" s="722"/>
      <c r="R4" s="722"/>
      <c r="S4" s="722"/>
      <c r="T4" s="722"/>
      <c r="U4" s="722"/>
      <c r="V4" s="722"/>
      <c r="W4" s="722"/>
      <c r="X4" s="722"/>
      <c r="Y4" s="722"/>
      <c r="Z4" s="722"/>
      <c r="AA4" s="722"/>
      <c r="AB4" s="722"/>
      <c r="AC4" s="722"/>
      <c r="AD4" s="722"/>
      <c r="AE4" s="722"/>
      <c r="AF4" s="722"/>
      <c r="AG4" s="722"/>
      <c r="AH4" s="722"/>
      <c r="AI4" s="722"/>
      <c r="AJ4" s="722"/>
      <c r="AK4" s="722"/>
      <c r="AL4" s="722"/>
      <c r="AM4" s="722"/>
      <c r="AN4" s="722"/>
      <c r="AO4" s="722"/>
      <c r="AP4" s="722"/>
      <c r="AQ4" s="722"/>
      <c r="AR4" s="722"/>
      <c r="AS4" s="722"/>
      <c r="AT4" s="722"/>
      <c r="AU4" s="722"/>
      <c r="AV4" s="722"/>
      <c r="AW4" s="722"/>
      <c r="AX4" s="722"/>
      <c r="AY4" s="722"/>
      <c r="AZ4" s="722"/>
      <c r="BA4" s="722"/>
      <c r="BB4" s="722"/>
      <c r="BC4" s="722"/>
      <c r="BD4" s="722"/>
      <c r="BE4" s="722"/>
      <c r="BF4" s="722"/>
      <c r="BG4" s="722"/>
      <c r="BH4" s="722"/>
      <c r="BI4" s="723"/>
      <c r="BJ4" s="724"/>
      <c r="BK4" s="724"/>
    </row>
    <row r="5" spans="1:65" s="13" customFormat="1" ht="15" customHeight="1">
      <c r="A5" s="521">
        <f>VLOOKUP(BJ5,[1]eMHH!$F$4:$H$3000,3,FALSE)</f>
        <v>8.01</v>
      </c>
      <c r="B5" s="725"/>
      <c r="C5" s="726" t="str">
        <f>VLOOKUP(BJ5,[1]eMHH!$I$4:$DV$515,13,FALSE)</f>
        <v>Food?</v>
      </c>
      <c r="D5" s="726"/>
      <c r="E5" s="726"/>
      <c r="F5" s="726"/>
      <c r="G5" s="726"/>
      <c r="H5" s="726"/>
      <c r="I5" s="726"/>
      <c r="J5" s="726"/>
      <c r="K5" s="726"/>
      <c r="L5" s="726"/>
      <c r="M5" s="726"/>
      <c r="N5" s="726"/>
      <c r="O5" s="726"/>
      <c r="P5" s="726"/>
      <c r="Q5" s="726"/>
      <c r="R5" s="726"/>
      <c r="S5" s="726"/>
      <c r="T5" s="726"/>
      <c r="U5" s="726"/>
      <c r="V5" s="727"/>
      <c r="W5" s="728">
        <v>0</v>
      </c>
      <c r="X5" s="729" t="str">
        <f>VLOOKUP(BJ5,[1]eMHH!$I$4:$DU$515,15,FALSE)</f>
        <v>Zero</v>
      </c>
      <c r="Y5" s="730"/>
      <c r="Z5" s="730"/>
      <c r="AA5" s="731"/>
      <c r="AB5" s="732" t="s">
        <v>6</v>
      </c>
      <c r="AC5" s="730" t="str">
        <f>VLOOKUP(BJ5,[1]eMHH!$I$4:$DU$515,16,FALSE)</f>
        <v>Estimated by Enumerator</v>
      </c>
      <c r="AD5" s="733"/>
      <c r="AE5" s="733"/>
      <c r="AF5" s="733"/>
      <c r="AG5" s="734" t="s">
        <v>13</v>
      </c>
      <c r="AH5" s="735"/>
      <c r="AI5" s="735"/>
      <c r="AJ5" s="735"/>
      <c r="AK5" s="735"/>
      <c r="AL5" s="735"/>
      <c r="AM5" s="735"/>
      <c r="AN5" s="735"/>
      <c r="AO5" s="735"/>
      <c r="AP5" s="735"/>
      <c r="AQ5" s="735"/>
      <c r="AR5" s="735"/>
      <c r="AS5" s="735"/>
      <c r="AT5" s="735"/>
      <c r="AU5" s="735"/>
      <c r="AV5" s="735"/>
      <c r="AW5" s="735"/>
      <c r="AX5" s="735"/>
      <c r="AY5" s="735"/>
      <c r="AZ5" s="735"/>
      <c r="BA5" s="735"/>
      <c r="BB5" s="735"/>
      <c r="BC5" s="735"/>
      <c r="BD5" s="735"/>
      <c r="BE5" s="735"/>
      <c r="BF5" s="736" t="str">
        <f>VLOOKUP(BJ5,[1]eMHH!$I$4:$DU$515,17,FALSE)</f>
        <v>Afghani</v>
      </c>
      <c r="BG5" s="736"/>
      <c r="BH5" s="737"/>
      <c r="BI5" s="617" t="s">
        <v>0</v>
      </c>
      <c r="BJ5" s="174">
        <v>10.01</v>
      </c>
      <c r="BK5" s="174"/>
    </row>
    <row r="6" spans="1:65" s="13" customFormat="1" ht="15" customHeight="1" thickBot="1">
      <c r="A6" s="521"/>
      <c r="B6" s="725"/>
      <c r="C6" s="169"/>
      <c r="D6" s="169"/>
      <c r="E6" s="169"/>
      <c r="F6" s="169"/>
      <c r="G6" s="169"/>
      <c r="H6" s="169"/>
      <c r="I6" s="169"/>
      <c r="J6" s="169"/>
      <c r="K6" s="169"/>
      <c r="L6" s="169"/>
      <c r="M6" s="169"/>
      <c r="N6" s="169"/>
      <c r="O6" s="169"/>
      <c r="P6" s="169"/>
      <c r="Q6" s="169"/>
      <c r="R6" s="169"/>
      <c r="S6" s="169"/>
      <c r="T6" s="169"/>
      <c r="U6" s="169"/>
      <c r="V6" s="170"/>
      <c r="W6" s="520"/>
      <c r="X6" s="738"/>
      <c r="Y6" s="739"/>
      <c r="Z6" s="739"/>
      <c r="AA6" s="740"/>
      <c r="AB6" s="629"/>
      <c r="AC6" s="741"/>
      <c r="AD6" s="741"/>
      <c r="AE6" s="741"/>
      <c r="AF6" s="741"/>
      <c r="AG6" s="742"/>
      <c r="AH6" s="718"/>
      <c r="AI6" s="718"/>
      <c r="AJ6" s="718"/>
      <c r="AK6" s="718"/>
      <c r="AL6" s="718"/>
      <c r="AM6" s="718"/>
      <c r="AN6" s="718"/>
      <c r="AO6" s="718"/>
      <c r="AP6" s="718"/>
      <c r="AQ6" s="718"/>
      <c r="AR6" s="718"/>
      <c r="AS6" s="718"/>
      <c r="AT6" s="718"/>
      <c r="AU6" s="718"/>
      <c r="AV6" s="718"/>
      <c r="AW6" s="718"/>
      <c r="AX6" s="718"/>
      <c r="AY6" s="718"/>
      <c r="AZ6" s="718"/>
      <c r="BA6" s="718"/>
      <c r="BB6" s="718"/>
      <c r="BC6" s="718"/>
      <c r="BD6" s="718"/>
      <c r="BE6" s="718"/>
      <c r="BF6" s="719"/>
      <c r="BG6" s="719"/>
      <c r="BH6" s="743"/>
      <c r="BI6" s="744" t="s">
        <v>1</v>
      </c>
      <c r="BJ6" s="186">
        <f>VLOOKUP(BJ5,[1]eMHH!$I$4:$DV$515,65,FALSE)</f>
        <v>3</v>
      </c>
      <c r="BK6" s="186"/>
    </row>
    <row r="7" spans="1:65" s="13" customFormat="1" ht="15" customHeight="1">
      <c r="A7" s="521">
        <f>VLOOKUP(BJ7,[1]eMHH!$F$4:$H$3000,3,FALSE)</f>
        <v>8.02</v>
      </c>
      <c r="B7" s="725"/>
      <c r="C7" s="169" t="str">
        <f>VLOOKUP(BJ7,[1]eMHH!$I$4:$DV$515,13,FALSE)</f>
        <v>Fares for Bus, Taxis and Other Transportation Costs?</v>
      </c>
      <c r="D7" s="169"/>
      <c r="E7" s="169"/>
      <c r="F7" s="169"/>
      <c r="G7" s="169"/>
      <c r="H7" s="169"/>
      <c r="I7" s="169"/>
      <c r="J7" s="169"/>
      <c r="K7" s="169"/>
      <c r="L7" s="169"/>
      <c r="M7" s="169"/>
      <c r="N7" s="169"/>
      <c r="O7" s="169"/>
      <c r="P7" s="169"/>
      <c r="Q7" s="169"/>
      <c r="R7" s="169"/>
      <c r="S7" s="169"/>
      <c r="T7" s="169"/>
      <c r="U7" s="169"/>
      <c r="V7" s="170"/>
      <c r="W7" s="520">
        <v>0</v>
      </c>
      <c r="X7" s="738" t="str">
        <f>VLOOKUP(BJ7,[1]eMHH!$I$4:$DU$515,15,FALSE)</f>
        <v>Zero</v>
      </c>
      <c r="Y7" s="739"/>
      <c r="Z7" s="739"/>
      <c r="AA7" s="740"/>
      <c r="AB7" s="629" t="s">
        <v>6</v>
      </c>
      <c r="AC7" s="739" t="str">
        <f>VLOOKUP(BJ7,[1]eMHH!$I$4:$DU$515,16,FALSE)</f>
        <v>Estimated by Enumerator</v>
      </c>
      <c r="AD7" s="741"/>
      <c r="AE7" s="741"/>
      <c r="AF7" s="741"/>
      <c r="AG7" s="742" t="s">
        <v>13</v>
      </c>
      <c r="AH7" s="718"/>
      <c r="AI7" s="718"/>
      <c r="AJ7" s="718"/>
      <c r="AK7" s="718"/>
      <c r="AL7" s="718"/>
      <c r="AM7" s="718"/>
      <c r="AN7" s="718"/>
      <c r="AO7" s="718"/>
      <c r="AP7" s="718"/>
      <c r="AQ7" s="718"/>
      <c r="AR7" s="718"/>
      <c r="AS7" s="718"/>
      <c r="AT7" s="718"/>
      <c r="AU7" s="718"/>
      <c r="AV7" s="718"/>
      <c r="AW7" s="718"/>
      <c r="AX7" s="718"/>
      <c r="AY7" s="718"/>
      <c r="AZ7" s="718"/>
      <c r="BA7" s="718"/>
      <c r="BB7" s="718"/>
      <c r="BC7" s="718"/>
      <c r="BD7" s="718"/>
      <c r="BE7" s="718"/>
      <c r="BF7" s="719" t="str">
        <f>VLOOKUP(BJ7,[1]eMHH!$I$4:$DU$515,17,FALSE)</f>
        <v>Afghani</v>
      </c>
      <c r="BG7" s="719"/>
      <c r="BH7" s="743"/>
      <c r="BI7" s="463" t="s">
        <v>0</v>
      </c>
      <c r="BJ7" s="174">
        <v>10.02</v>
      </c>
      <c r="BK7" s="174"/>
    </row>
    <row r="8" spans="1:65" s="13" customFormat="1" ht="15" customHeight="1" thickBot="1">
      <c r="A8" s="521"/>
      <c r="B8" s="725"/>
      <c r="C8" s="169"/>
      <c r="D8" s="169"/>
      <c r="E8" s="169"/>
      <c r="F8" s="169"/>
      <c r="G8" s="169"/>
      <c r="H8" s="169"/>
      <c r="I8" s="169"/>
      <c r="J8" s="169"/>
      <c r="K8" s="169"/>
      <c r="L8" s="169"/>
      <c r="M8" s="169"/>
      <c r="N8" s="169"/>
      <c r="O8" s="169"/>
      <c r="P8" s="169"/>
      <c r="Q8" s="169"/>
      <c r="R8" s="169"/>
      <c r="S8" s="169"/>
      <c r="T8" s="169"/>
      <c r="U8" s="169"/>
      <c r="V8" s="170"/>
      <c r="W8" s="520"/>
      <c r="X8" s="738"/>
      <c r="Y8" s="739"/>
      <c r="Z8" s="739"/>
      <c r="AA8" s="740"/>
      <c r="AB8" s="629"/>
      <c r="AC8" s="741"/>
      <c r="AD8" s="741"/>
      <c r="AE8" s="741"/>
      <c r="AF8" s="741"/>
      <c r="AG8" s="742"/>
      <c r="AH8" s="718"/>
      <c r="AI8" s="718"/>
      <c r="AJ8" s="718"/>
      <c r="AK8" s="718"/>
      <c r="AL8" s="718"/>
      <c r="AM8" s="718"/>
      <c r="AN8" s="718"/>
      <c r="AO8" s="718"/>
      <c r="AP8" s="718"/>
      <c r="AQ8" s="718"/>
      <c r="AR8" s="718"/>
      <c r="AS8" s="718"/>
      <c r="AT8" s="718"/>
      <c r="AU8" s="718"/>
      <c r="AV8" s="718"/>
      <c r="AW8" s="718"/>
      <c r="AX8" s="718"/>
      <c r="AY8" s="718"/>
      <c r="AZ8" s="718"/>
      <c r="BA8" s="718"/>
      <c r="BB8" s="718"/>
      <c r="BC8" s="718"/>
      <c r="BD8" s="718"/>
      <c r="BE8" s="718"/>
      <c r="BF8" s="719"/>
      <c r="BG8" s="719"/>
      <c r="BH8" s="743"/>
      <c r="BI8" s="476" t="s">
        <v>1</v>
      </c>
      <c r="BJ8" s="186">
        <f>VLOOKUP(BJ7,[1]eMHH!$I$4:$DV$515,65,FALSE)</f>
        <v>3</v>
      </c>
      <c r="BK8" s="186"/>
    </row>
    <row r="9" spans="1:65" s="13" customFormat="1" ht="15" customHeight="1">
      <c r="A9" s="521">
        <f>VLOOKUP(BJ9,[1]eMHH!$F$4:$H$3000,3,FALSE)</f>
        <v>8.0299999999999994</v>
      </c>
      <c r="B9" s="725"/>
      <c r="C9" s="169" t="str">
        <f>VLOOKUP(BJ9,[1]eMHH!$I$4:$DV$515,13,FALSE)</f>
        <v>Phone Credit and Communication Costs?</v>
      </c>
      <c r="D9" s="169"/>
      <c r="E9" s="169"/>
      <c r="F9" s="169"/>
      <c r="G9" s="169"/>
      <c r="H9" s="169"/>
      <c r="I9" s="169"/>
      <c r="J9" s="169"/>
      <c r="K9" s="169"/>
      <c r="L9" s="169"/>
      <c r="M9" s="169"/>
      <c r="N9" s="169"/>
      <c r="O9" s="169"/>
      <c r="P9" s="169"/>
      <c r="Q9" s="169"/>
      <c r="R9" s="169"/>
      <c r="S9" s="169"/>
      <c r="T9" s="169"/>
      <c r="U9" s="169"/>
      <c r="V9" s="170"/>
      <c r="W9" s="520">
        <v>0</v>
      </c>
      <c r="X9" s="738" t="str">
        <f>VLOOKUP(BJ9,[1]eMHH!$I$4:$DU$515,15,FALSE)</f>
        <v>Zero</v>
      </c>
      <c r="Y9" s="739"/>
      <c r="Z9" s="739"/>
      <c r="AA9" s="740"/>
      <c r="AB9" s="629" t="s">
        <v>6</v>
      </c>
      <c r="AC9" s="739" t="str">
        <f>VLOOKUP(BJ9,[1]eMHH!$I$4:$DU$515,16,FALSE)</f>
        <v>Estimated by Enumerator</v>
      </c>
      <c r="AD9" s="741"/>
      <c r="AE9" s="741"/>
      <c r="AF9" s="741"/>
      <c r="AG9" s="742" t="s">
        <v>13</v>
      </c>
      <c r="AH9" s="718"/>
      <c r="AI9" s="718"/>
      <c r="AJ9" s="718"/>
      <c r="AK9" s="718"/>
      <c r="AL9" s="718"/>
      <c r="AM9" s="718"/>
      <c r="AN9" s="718"/>
      <c r="AO9" s="718"/>
      <c r="AP9" s="718"/>
      <c r="AQ9" s="718"/>
      <c r="AR9" s="718"/>
      <c r="AS9" s="718"/>
      <c r="AT9" s="718"/>
      <c r="AU9" s="718"/>
      <c r="AV9" s="718"/>
      <c r="AW9" s="718"/>
      <c r="AX9" s="718"/>
      <c r="AY9" s="718"/>
      <c r="AZ9" s="718"/>
      <c r="BA9" s="718"/>
      <c r="BB9" s="718"/>
      <c r="BC9" s="718"/>
      <c r="BD9" s="718"/>
      <c r="BE9" s="718"/>
      <c r="BF9" s="719" t="str">
        <f>VLOOKUP(BJ9,[1]eMHH!$I$4:$DU$515,17,FALSE)</f>
        <v>Afghani</v>
      </c>
      <c r="BG9" s="719"/>
      <c r="BH9" s="743"/>
      <c r="BI9" s="463" t="s">
        <v>0</v>
      </c>
      <c r="BJ9" s="174">
        <v>10.029999999999999</v>
      </c>
      <c r="BK9" s="174"/>
    </row>
    <row r="10" spans="1:65" s="13" customFormat="1" ht="15" customHeight="1" thickBot="1">
      <c r="A10" s="521"/>
      <c r="B10" s="725"/>
      <c r="C10" s="169"/>
      <c r="D10" s="169"/>
      <c r="E10" s="169"/>
      <c r="F10" s="169"/>
      <c r="G10" s="169"/>
      <c r="H10" s="169"/>
      <c r="I10" s="169"/>
      <c r="J10" s="169"/>
      <c r="K10" s="169"/>
      <c r="L10" s="169"/>
      <c r="M10" s="169"/>
      <c r="N10" s="169"/>
      <c r="O10" s="169"/>
      <c r="P10" s="169"/>
      <c r="Q10" s="169"/>
      <c r="R10" s="169"/>
      <c r="S10" s="169"/>
      <c r="T10" s="169"/>
      <c r="U10" s="169"/>
      <c r="V10" s="170"/>
      <c r="W10" s="520"/>
      <c r="X10" s="738"/>
      <c r="Y10" s="739"/>
      <c r="Z10" s="739"/>
      <c r="AA10" s="740"/>
      <c r="AB10" s="629"/>
      <c r="AC10" s="741"/>
      <c r="AD10" s="741"/>
      <c r="AE10" s="741"/>
      <c r="AF10" s="741"/>
      <c r="AG10" s="742"/>
      <c r="AH10" s="718"/>
      <c r="AI10" s="718"/>
      <c r="AJ10" s="718"/>
      <c r="AK10" s="718"/>
      <c r="AL10" s="718"/>
      <c r="AM10" s="718"/>
      <c r="AN10" s="718"/>
      <c r="AO10" s="718"/>
      <c r="AP10" s="718"/>
      <c r="AQ10" s="718"/>
      <c r="AR10" s="718"/>
      <c r="AS10" s="718"/>
      <c r="AT10" s="718"/>
      <c r="AU10" s="718"/>
      <c r="AV10" s="718"/>
      <c r="AW10" s="718"/>
      <c r="AX10" s="718"/>
      <c r="AY10" s="718"/>
      <c r="AZ10" s="718"/>
      <c r="BA10" s="718"/>
      <c r="BB10" s="718"/>
      <c r="BC10" s="718"/>
      <c r="BD10" s="718"/>
      <c r="BE10" s="718"/>
      <c r="BF10" s="719"/>
      <c r="BG10" s="719"/>
      <c r="BH10" s="743"/>
      <c r="BI10" s="476" t="s">
        <v>1</v>
      </c>
      <c r="BJ10" s="186">
        <f>VLOOKUP(BJ9,[1]eMHH!$I$4:$DV$515,65,FALSE)</f>
        <v>3</v>
      </c>
      <c r="BK10" s="186"/>
    </row>
    <row r="11" spans="1:65" s="13" customFormat="1" ht="15" customHeight="1">
      <c r="A11" s="241">
        <f>VLOOKUP(BJ11,[1]eMHH!$F$4:$H$3000,3,FALSE)</f>
        <v>8.0399999999999991</v>
      </c>
      <c r="B11" s="242"/>
      <c r="C11" s="169" t="str">
        <f>VLOOKUP(BJ11,[1]eMHH!$I$4:$DV$515,13,FALSE)</f>
        <v>Fuel for Car, Motorcycle, or Other Vehicles?</v>
      </c>
      <c r="D11" s="169"/>
      <c r="E11" s="169"/>
      <c r="F11" s="169"/>
      <c r="G11" s="169"/>
      <c r="H11" s="169"/>
      <c r="I11" s="169"/>
      <c r="J11" s="169"/>
      <c r="K11" s="169"/>
      <c r="L11" s="169"/>
      <c r="M11" s="169"/>
      <c r="N11" s="169"/>
      <c r="O11" s="169"/>
      <c r="P11" s="169"/>
      <c r="Q11" s="169"/>
      <c r="R11" s="169"/>
      <c r="S11" s="169"/>
      <c r="T11" s="169"/>
      <c r="U11" s="169"/>
      <c r="V11" s="170"/>
      <c r="W11" s="520">
        <v>0</v>
      </c>
      <c r="X11" s="738" t="str">
        <f>VLOOKUP(BJ11,[1]eMHH!$I$4:$DU$515,15,FALSE)</f>
        <v>Zero</v>
      </c>
      <c r="Y11" s="739"/>
      <c r="Z11" s="739"/>
      <c r="AA11" s="740"/>
      <c r="AB11" s="629" t="s">
        <v>6</v>
      </c>
      <c r="AC11" s="739" t="str">
        <f>VLOOKUP(BJ11,[1]eMHH!$I$4:$DU$515,16,FALSE)</f>
        <v>Estimated by Enumerator</v>
      </c>
      <c r="AD11" s="741"/>
      <c r="AE11" s="741"/>
      <c r="AF11" s="741"/>
      <c r="AG11" s="742" t="s">
        <v>13</v>
      </c>
      <c r="AH11" s="718"/>
      <c r="AI11" s="718"/>
      <c r="AJ11" s="718"/>
      <c r="AK11" s="718"/>
      <c r="AL11" s="718"/>
      <c r="AM11" s="718"/>
      <c r="AN11" s="718"/>
      <c r="AO11" s="718"/>
      <c r="AP11" s="718"/>
      <c r="AQ11" s="718"/>
      <c r="AR11" s="718"/>
      <c r="AS11" s="718"/>
      <c r="AT11" s="718"/>
      <c r="AU11" s="718"/>
      <c r="AV11" s="718"/>
      <c r="AW11" s="718"/>
      <c r="AX11" s="718"/>
      <c r="AY11" s="718"/>
      <c r="AZ11" s="718"/>
      <c r="BA11" s="718"/>
      <c r="BB11" s="718"/>
      <c r="BC11" s="718"/>
      <c r="BD11" s="718"/>
      <c r="BE11" s="718"/>
      <c r="BF11" s="719" t="str">
        <f>VLOOKUP(BJ11,[1]eMHH!$I$4:$DU$515,17,FALSE)</f>
        <v>Afghani</v>
      </c>
      <c r="BG11" s="719"/>
      <c r="BH11" s="743"/>
      <c r="BI11" s="463" t="s">
        <v>0</v>
      </c>
      <c r="BJ11" s="174">
        <v>10.039999999999999</v>
      </c>
      <c r="BK11" s="174"/>
    </row>
    <row r="12" spans="1:65" s="13" customFormat="1" ht="15" customHeight="1" thickBot="1">
      <c r="A12" s="180"/>
      <c r="B12" s="181"/>
      <c r="C12" s="169"/>
      <c r="D12" s="169"/>
      <c r="E12" s="169"/>
      <c r="F12" s="169"/>
      <c r="G12" s="169"/>
      <c r="H12" s="169"/>
      <c r="I12" s="169"/>
      <c r="J12" s="169"/>
      <c r="K12" s="169"/>
      <c r="L12" s="169"/>
      <c r="M12" s="169"/>
      <c r="N12" s="169"/>
      <c r="O12" s="169"/>
      <c r="P12" s="169"/>
      <c r="Q12" s="169"/>
      <c r="R12" s="169"/>
      <c r="S12" s="169"/>
      <c r="T12" s="169"/>
      <c r="U12" s="169"/>
      <c r="V12" s="170"/>
      <c r="W12" s="520"/>
      <c r="X12" s="738"/>
      <c r="Y12" s="739"/>
      <c r="Z12" s="739"/>
      <c r="AA12" s="740"/>
      <c r="AB12" s="629"/>
      <c r="AC12" s="741"/>
      <c r="AD12" s="741"/>
      <c r="AE12" s="741"/>
      <c r="AF12" s="741"/>
      <c r="AG12" s="742"/>
      <c r="AH12" s="718"/>
      <c r="AI12" s="718"/>
      <c r="AJ12" s="718"/>
      <c r="AK12" s="718"/>
      <c r="AL12" s="718"/>
      <c r="AM12" s="718"/>
      <c r="AN12" s="718"/>
      <c r="AO12" s="718"/>
      <c r="AP12" s="718"/>
      <c r="AQ12" s="718"/>
      <c r="AR12" s="718"/>
      <c r="AS12" s="718"/>
      <c r="AT12" s="718"/>
      <c r="AU12" s="718"/>
      <c r="AV12" s="718"/>
      <c r="AW12" s="718"/>
      <c r="AX12" s="718"/>
      <c r="AY12" s="718"/>
      <c r="AZ12" s="718"/>
      <c r="BA12" s="718"/>
      <c r="BB12" s="718"/>
      <c r="BC12" s="718"/>
      <c r="BD12" s="718"/>
      <c r="BE12" s="718"/>
      <c r="BF12" s="719"/>
      <c r="BG12" s="719"/>
      <c r="BH12" s="743"/>
      <c r="BI12" s="476" t="s">
        <v>1</v>
      </c>
      <c r="BJ12" s="186">
        <f>VLOOKUP(BJ11,[1]eMHH!$I$4:$DV$515,65,FALSE)</f>
        <v>3</v>
      </c>
      <c r="BK12" s="186"/>
    </row>
    <row r="13" spans="1:65" s="146" customFormat="1" ht="6" customHeight="1">
      <c r="A13" s="745"/>
      <c r="B13" s="343"/>
      <c r="C13" s="189"/>
      <c r="D13" s="189"/>
      <c r="E13" s="189"/>
      <c r="F13" s="189"/>
      <c r="G13" s="189"/>
      <c r="H13" s="189"/>
      <c r="I13" s="189"/>
      <c r="J13" s="189"/>
      <c r="K13" s="189"/>
      <c r="L13" s="189"/>
      <c r="M13" s="189"/>
      <c r="N13" s="189"/>
      <c r="O13" s="189"/>
      <c r="P13" s="189"/>
      <c r="Q13" s="189"/>
      <c r="R13" s="189"/>
      <c r="S13" s="189"/>
      <c r="T13" s="178"/>
      <c r="U13" s="178"/>
      <c r="V13" s="199"/>
      <c r="W13" s="199"/>
      <c r="X13" s="178"/>
      <c r="Y13" s="411"/>
      <c r="Z13" s="411"/>
      <c r="AA13" s="411"/>
      <c r="AB13" s="411"/>
      <c r="AC13" s="14"/>
      <c r="AD13" s="14"/>
      <c r="AE13" s="14"/>
      <c r="AF13" s="14"/>
      <c r="AG13" s="14"/>
      <c r="AH13" s="14"/>
      <c r="AI13" s="14"/>
      <c r="AJ13" s="14"/>
      <c r="AK13" s="14"/>
      <c r="AL13" s="14"/>
      <c r="AM13" s="14"/>
      <c r="AN13" s="14"/>
      <c r="AO13" s="14"/>
      <c r="AP13" s="14"/>
      <c r="AQ13" s="14"/>
      <c r="AR13" s="14"/>
      <c r="AS13" s="14"/>
      <c r="AT13" s="14"/>
      <c r="AU13" s="14"/>
      <c r="AV13" s="14"/>
      <c r="AW13" s="14"/>
      <c r="AX13" s="14"/>
      <c r="AY13" s="14"/>
      <c r="AZ13" s="14"/>
      <c r="BA13" s="14"/>
      <c r="BB13" s="720"/>
      <c r="BC13" s="720"/>
      <c r="BD13" s="720"/>
      <c r="BE13" s="178"/>
      <c r="BF13" s="199"/>
      <c r="BG13" s="189"/>
      <c r="BH13" s="189"/>
      <c r="BI13" s="189"/>
      <c r="BJ13" s="338"/>
      <c r="BK13" s="338"/>
    </row>
    <row r="14" spans="1:65" s="13" customFormat="1" ht="15" customHeight="1">
      <c r="A14" s="226" t="str">
        <f>VLOOKUP(BJ14,[1]eMHH!$I$4:$DV$3046,13,FALSE)</f>
        <v>During the past 12 days, how much have you and your household spent of the following items:</v>
      </c>
      <c r="B14" s="159"/>
      <c r="C14" s="159"/>
      <c r="D14" s="159"/>
      <c r="E14" s="159"/>
      <c r="F14" s="159"/>
      <c r="G14" s="159"/>
      <c r="H14" s="159"/>
      <c r="I14" s="159"/>
      <c r="J14" s="159"/>
      <c r="K14" s="159"/>
      <c r="L14" s="159"/>
      <c r="M14" s="159"/>
      <c r="N14" s="159"/>
      <c r="O14" s="159"/>
      <c r="P14" s="159"/>
      <c r="Q14" s="159"/>
      <c r="R14" s="159"/>
      <c r="S14" s="159"/>
      <c r="T14" s="159"/>
      <c r="U14" s="159"/>
      <c r="V14" s="159"/>
      <c r="W14" s="159"/>
      <c r="X14" s="159"/>
      <c r="Y14" s="159"/>
      <c r="Z14" s="159"/>
      <c r="AA14" s="159"/>
      <c r="AB14" s="159"/>
      <c r="AC14" s="159"/>
      <c r="AD14" s="159"/>
      <c r="AE14" s="159"/>
      <c r="AF14" s="159"/>
      <c r="AG14" s="159"/>
      <c r="AH14" s="159"/>
      <c r="AI14" s="159"/>
      <c r="AJ14" s="159"/>
      <c r="AK14" s="159"/>
      <c r="AL14" s="159"/>
      <c r="AM14" s="159"/>
      <c r="AN14" s="159"/>
      <c r="AO14" s="159"/>
      <c r="AP14" s="159"/>
      <c r="AQ14" s="159"/>
      <c r="AR14" s="159"/>
      <c r="AS14" s="159"/>
      <c r="AT14" s="159"/>
      <c r="AU14" s="159"/>
      <c r="AV14" s="159"/>
      <c r="AW14" s="159"/>
      <c r="AX14" s="159"/>
      <c r="AY14" s="159"/>
      <c r="AZ14" s="159"/>
      <c r="BA14" s="159"/>
      <c r="BB14" s="159"/>
      <c r="BC14" s="159"/>
      <c r="BD14" s="159"/>
      <c r="BE14" s="159"/>
      <c r="BF14" s="159"/>
      <c r="BG14" s="159"/>
      <c r="BH14" s="159"/>
      <c r="BI14" s="160"/>
      <c r="BJ14" s="504">
        <v>10.99</v>
      </c>
      <c r="BK14" s="504"/>
    </row>
    <row r="15" spans="1:65" s="161" customFormat="1" ht="14.25" customHeight="1">
      <c r="A15" s="722" t="str">
        <f>VLOOKUP(BJ14,[1]eMHH!$I$4:$DV$3046,14,FALSE)</f>
        <v>[IF IN KIND, ESTIMATE VALUE AND MARK "ESTIMATED BY ENUMERATOR"]</v>
      </c>
      <c r="B15" s="722"/>
      <c r="C15" s="722"/>
      <c r="D15" s="722"/>
      <c r="E15" s="722"/>
      <c r="F15" s="722"/>
      <c r="G15" s="722"/>
      <c r="H15" s="722"/>
      <c r="I15" s="722"/>
      <c r="J15" s="722"/>
      <c r="K15" s="722"/>
      <c r="L15" s="722"/>
      <c r="M15" s="722"/>
      <c r="N15" s="722"/>
      <c r="O15" s="722"/>
      <c r="P15" s="722"/>
      <c r="Q15" s="722"/>
      <c r="R15" s="722"/>
      <c r="S15" s="722"/>
      <c r="T15" s="722"/>
      <c r="U15" s="722"/>
      <c r="V15" s="722"/>
      <c r="W15" s="722"/>
      <c r="X15" s="722"/>
      <c r="Y15" s="722"/>
      <c r="Z15" s="722"/>
      <c r="AA15" s="722"/>
      <c r="AB15" s="722"/>
      <c r="AC15" s="722"/>
      <c r="AD15" s="722"/>
      <c r="AE15" s="722"/>
      <c r="AF15" s="722"/>
      <c r="AG15" s="722"/>
      <c r="AH15" s="722"/>
      <c r="AI15" s="722"/>
      <c r="AJ15" s="722"/>
      <c r="AK15" s="722"/>
      <c r="AL15" s="722"/>
      <c r="AM15" s="722"/>
      <c r="AN15" s="722"/>
      <c r="AO15" s="722"/>
      <c r="AP15" s="722"/>
      <c r="AQ15" s="722"/>
      <c r="AR15" s="722"/>
      <c r="AS15" s="722"/>
      <c r="AT15" s="722"/>
      <c r="AU15" s="722"/>
      <c r="AV15" s="722"/>
      <c r="AW15" s="722"/>
      <c r="AX15" s="722"/>
      <c r="AY15" s="722"/>
      <c r="AZ15" s="722"/>
      <c r="BA15" s="722"/>
      <c r="BB15" s="722"/>
      <c r="BC15" s="722"/>
      <c r="BD15" s="722"/>
      <c r="BE15" s="722"/>
      <c r="BF15" s="722"/>
      <c r="BG15" s="722"/>
      <c r="BH15" s="722"/>
      <c r="BI15" s="723"/>
      <c r="BJ15" s="724"/>
      <c r="BK15" s="724"/>
    </row>
    <row r="16" spans="1:65" s="161" customFormat="1" ht="15" customHeight="1">
      <c r="A16" s="521">
        <f>VLOOKUP(BJ16,[1]eMHH!$F$4:$H$3000,3,FALSE)</f>
        <v>8.0499999999999989</v>
      </c>
      <c r="B16" s="725"/>
      <c r="C16" s="726" t="str">
        <f>VLOOKUP(BJ16,[1]eMHH!$I$4:$DV$515,13,FALSE)</f>
        <v>Clothing and Shoes?</v>
      </c>
      <c r="D16" s="726"/>
      <c r="E16" s="726"/>
      <c r="F16" s="726"/>
      <c r="G16" s="726"/>
      <c r="H16" s="726"/>
      <c r="I16" s="726"/>
      <c r="J16" s="726"/>
      <c r="K16" s="726"/>
      <c r="L16" s="726"/>
      <c r="M16" s="726"/>
      <c r="N16" s="726"/>
      <c r="O16" s="726"/>
      <c r="P16" s="726"/>
      <c r="Q16" s="726"/>
      <c r="R16" s="726"/>
      <c r="S16" s="726"/>
      <c r="T16" s="726"/>
      <c r="U16" s="726"/>
      <c r="V16" s="727"/>
      <c r="W16" s="728">
        <v>0</v>
      </c>
      <c r="X16" s="729" t="str">
        <f>VLOOKUP(BJ16,[1]eMHH!$I$4:$DU$515,15,FALSE)</f>
        <v>Zero</v>
      </c>
      <c r="Y16" s="730"/>
      <c r="Z16" s="730"/>
      <c r="AA16" s="731"/>
      <c r="AB16" s="732" t="s">
        <v>6</v>
      </c>
      <c r="AC16" s="729" t="str">
        <f>VLOOKUP(BJ16,[1]eMHH!$I$4:$DU$515,16,FALSE)</f>
        <v>Estimated by Enumerator</v>
      </c>
      <c r="AD16" s="733"/>
      <c r="AE16" s="733"/>
      <c r="AF16" s="746"/>
      <c r="AG16" s="734" t="s">
        <v>13</v>
      </c>
      <c r="AH16" s="735"/>
      <c r="AI16" s="735"/>
      <c r="AJ16" s="735"/>
      <c r="AK16" s="735"/>
      <c r="AL16" s="735"/>
      <c r="AM16" s="735"/>
      <c r="AN16" s="735"/>
      <c r="AO16" s="735"/>
      <c r="AP16" s="735"/>
      <c r="AQ16" s="735"/>
      <c r="AR16" s="735"/>
      <c r="AS16" s="735"/>
      <c r="AT16" s="735"/>
      <c r="AU16" s="735"/>
      <c r="AV16" s="735"/>
      <c r="AW16" s="735"/>
      <c r="AX16" s="735"/>
      <c r="AY16" s="735"/>
      <c r="AZ16" s="735"/>
      <c r="BA16" s="735"/>
      <c r="BB16" s="735"/>
      <c r="BC16" s="735"/>
      <c r="BD16" s="735"/>
      <c r="BE16" s="735"/>
      <c r="BF16" s="736" t="str">
        <f>VLOOKUP(BJ16,[1]eMHH!$I$4:$DU$515,17,FALSE)</f>
        <v>Afghani</v>
      </c>
      <c r="BG16" s="736"/>
      <c r="BH16" s="737"/>
      <c r="BI16" s="617" t="s">
        <v>0</v>
      </c>
      <c r="BJ16" s="174">
        <v>10.050000000000001</v>
      </c>
      <c r="BK16" s="174"/>
    </row>
    <row r="17" spans="1:63" s="161" customFormat="1" ht="15" customHeight="1" thickBot="1">
      <c r="A17" s="521"/>
      <c r="B17" s="725"/>
      <c r="C17" s="169"/>
      <c r="D17" s="169"/>
      <c r="E17" s="169"/>
      <c r="F17" s="169"/>
      <c r="G17" s="169"/>
      <c r="H17" s="169"/>
      <c r="I17" s="169"/>
      <c r="J17" s="169"/>
      <c r="K17" s="169"/>
      <c r="L17" s="169"/>
      <c r="M17" s="169"/>
      <c r="N17" s="169"/>
      <c r="O17" s="169"/>
      <c r="P17" s="169"/>
      <c r="Q17" s="169"/>
      <c r="R17" s="169"/>
      <c r="S17" s="169"/>
      <c r="T17" s="169"/>
      <c r="U17" s="169"/>
      <c r="V17" s="170"/>
      <c r="W17" s="520"/>
      <c r="X17" s="738"/>
      <c r="Y17" s="739"/>
      <c r="Z17" s="739"/>
      <c r="AA17" s="740"/>
      <c r="AB17" s="629"/>
      <c r="AC17" s="747"/>
      <c r="AD17" s="741"/>
      <c r="AE17" s="741"/>
      <c r="AF17" s="748"/>
      <c r="AG17" s="742"/>
      <c r="AH17" s="718"/>
      <c r="AI17" s="718"/>
      <c r="AJ17" s="718"/>
      <c r="AK17" s="718"/>
      <c r="AL17" s="718"/>
      <c r="AM17" s="718"/>
      <c r="AN17" s="718"/>
      <c r="AO17" s="718"/>
      <c r="AP17" s="718"/>
      <c r="AQ17" s="718"/>
      <c r="AR17" s="718"/>
      <c r="AS17" s="718"/>
      <c r="AT17" s="718"/>
      <c r="AU17" s="718"/>
      <c r="AV17" s="718"/>
      <c r="AW17" s="718"/>
      <c r="AX17" s="718"/>
      <c r="AY17" s="718"/>
      <c r="AZ17" s="718"/>
      <c r="BA17" s="718"/>
      <c r="BB17" s="718"/>
      <c r="BC17" s="718"/>
      <c r="BD17" s="718"/>
      <c r="BE17" s="718"/>
      <c r="BF17" s="719"/>
      <c r="BG17" s="719"/>
      <c r="BH17" s="743"/>
      <c r="BI17" s="476" t="s">
        <v>1</v>
      </c>
      <c r="BJ17" s="186">
        <f>VLOOKUP(BJ16,[1]eMHH!$I$4:$DV$515,65,FALSE)</f>
        <v>3</v>
      </c>
      <c r="BK17" s="186"/>
    </row>
    <row r="18" spans="1:63" s="161" customFormat="1" ht="15" customHeight="1">
      <c r="A18" s="521">
        <f>VLOOKUP(BJ18,[1]eMHH!$F$4:$H$3000,3,FALSE)</f>
        <v>8.0599999999999987</v>
      </c>
      <c r="B18" s="725"/>
      <c r="C18" s="169" t="str">
        <f>VLOOKUP(BJ18,[1]eMHH!$I$4:$DV$515,13,FALSE)</f>
        <v>Constructing or Repair of the House?</v>
      </c>
      <c r="D18" s="169"/>
      <c r="E18" s="169"/>
      <c r="F18" s="169"/>
      <c r="G18" s="169"/>
      <c r="H18" s="169"/>
      <c r="I18" s="169"/>
      <c r="J18" s="169"/>
      <c r="K18" s="169"/>
      <c r="L18" s="169"/>
      <c r="M18" s="169"/>
      <c r="N18" s="169"/>
      <c r="O18" s="169"/>
      <c r="P18" s="169"/>
      <c r="Q18" s="169"/>
      <c r="R18" s="169"/>
      <c r="S18" s="169"/>
      <c r="T18" s="169"/>
      <c r="U18" s="169"/>
      <c r="V18" s="170"/>
      <c r="W18" s="520">
        <v>0</v>
      </c>
      <c r="X18" s="738" t="str">
        <f>VLOOKUP(BJ18,[1]eMHH!$I$4:$DU$515,15,FALSE)</f>
        <v>Zero</v>
      </c>
      <c r="Y18" s="739"/>
      <c r="Z18" s="739"/>
      <c r="AA18" s="740"/>
      <c r="AB18" s="629" t="s">
        <v>6</v>
      </c>
      <c r="AC18" s="738" t="str">
        <f>VLOOKUP(BJ18,[1]eMHH!$I$4:$DU$515,16,FALSE)</f>
        <v>Estimated by Enumerator</v>
      </c>
      <c r="AD18" s="741"/>
      <c r="AE18" s="741"/>
      <c r="AF18" s="748"/>
      <c r="AG18" s="742" t="s">
        <v>13</v>
      </c>
      <c r="AH18" s="718"/>
      <c r="AI18" s="718"/>
      <c r="AJ18" s="718"/>
      <c r="AK18" s="718"/>
      <c r="AL18" s="718"/>
      <c r="AM18" s="718"/>
      <c r="AN18" s="718"/>
      <c r="AO18" s="718"/>
      <c r="AP18" s="718"/>
      <c r="AQ18" s="718"/>
      <c r="AR18" s="718"/>
      <c r="AS18" s="718"/>
      <c r="AT18" s="718"/>
      <c r="AU18" s="718"/>
      <c r="AV18" s="718"/>
      <c r="AW18" s="718"/>
      <c r="AX18" s="718"/>
      <c r="AY18" s="718"/>
      <c r="AZ18" s="718"/>
      <c r="BA18" s="718"/>
      <c r="BB18" s="718"/>
      <c r="BC18" s="718"/>
      <c r="BD18" s="718"/>
      <c r="BE18" s="718"/>
      <c r="BF18" s="719" t="str">
        <f>VLOOKUP(BJ18,[1]eMHH!$I$4:$DU$515,17,FALSE)</f>
        <v>Afghani</v>
      </c>
      <c r="BG18" s="719"/>
      <c r="BH18" s="743"/>
      <c r="BI18" s="463" t="s">
        <v>0</v>
      </c>
      <c r="BJ18" s="174">
        <v>10.06</v>
      </c>
      <c r="BK18" s="174"/>
    </row>
    <row r="19" spans="1:63" s="161" customFormat="1" ht="15" customHeight="1" thickBot="1">
      <c r="A19" s="521"/>
      <c r="B19" s="725"/>
      <c r="C19" s="169"/>
      <c r="D19" s="169"/>
      <c r="E19" s="169"/>
      <c r="F19" s="169"/>
      <c r="G19" s="169"/>
      <c r="H19" s="169"/>
      <c r="I19" s="169"/>
      <c r="J19" s="169"/>
      <c r="K19" s="169"/>
      <c r="L19" s="169"/>
      <c r="M19" s="169"/>
      <c r="N19" s="169"/>
      <c r="O19" s="169"/>
      <c r="P19" s="169"/>
      <c r="Q19" s="169"/>
      <c r="R19" s="169"/>
      <c r="S19" s="169"/>
      <c r="T19" s="169"/>
      <c r="U19" s="169"/>
      <c r="V19" s="170"/>
      <c r="W19" s="520"/>
      <c r="X19" s="738"/>
      <c r="Y19" s="739"/>
      <c r="Z19" s="739"/>
      <c r="AA19" s="740"/>
      <c r="AB19" s="629"/>
      <c r="AC19" s="747"/>
      <c r="AD19" s="741"/>
      <c r="AE19" s="741"/>
      <c r="AF19" s="748"/>
      <c r="AG19" s="742"/>
      <c r="AH19" s="718"/>
      <c r="AI19" s="718"/>
      <c r="AJ19" s="718"/>
      <c r="AK19" s="718"/>
      <c r="AL19" s="718"/>
      <c r="AM19" s="718"/>
      <c r="AN19" s="718"/>
      <c r="AO19" s="718"/>
      <c r="AP19" s="718"/>
      <c r="AQ19" s="718"/>
      <c r="AR19" s="718"/>
      <c r="AS19" s="718"/>
      <c r="AT19" s="718"/>
      <c r="AU19" s="718"/>
      <c r="AV19" s="718"/>
      <c r="AW19" s="718"/>
      <c r="AX19" s="718"/>
      <c r="AY19" s="718"/>
      <c r="AZ19" s="718"/>
      <c r="BA19" s="718"/>
      <c r="BB19" s="718"/>
      <c r="BC19" s="718"/>
      <c r="BD19" s="718"/>
      <c r="BE19" s="718"/>
      <c r="BF19" s="719"/>
      <c r="BG19" s="719"/>
      <c r="BH19" s="743"/>
      <c r="BI19" s="476" t="s">
        <v>1</v>
      </c>
      <c r="BJ19" s="186">
        <f>VLOOKUP(BJ18,[1]eMHH!$I$4:$DV$515,65,FALSE)</f>
        <v>3</v>
      </c>
      <c r="BK19" s="186"/>
    </row>
    <row r="20" spans="1:63" s="161" customFormat="1" ht="15" customHeight="1">
      <c r="A20" s="521">
        <f>VLOOKUP(BJ20,[1]eMHH!$F$4:$H$3000,3,FALSE)</f>
        <v>8.0699999999999985</v>
      </c>
      <c r="B20" s="725"/>
      <c r="C20" s="169" t="str">
        <f>VLOOKUP(BJ20,[1]eMHH!$I$4:$DV$515,13,FALSE)</f>
        <v>Medicine &amp; Doctors and Hospital Fees or Other Methods of Medical Treatment?</v>
      </c>
      <c r="D20" s="169"/>
      <c r="E20" s="169"/>
      <c r="F20" s="169"/>
      <c r="G20" s="169"/>
      <c r="H20" s="169"/>
      <c r="I20" s="169"/>
      <c r="J20" s="169"/>
      <c r="K20" s="169"/>
      <c r="L20" s="169"/>
      <c r="M20" s="169"/>
      <c r="N20" s="169"/>
      <c r="O20" s="169"/>
      <c r="P20" s="169"/>
      <c r="Q20" s="169"/>
      <c r="R20" s="169"/>
      <c r="S20" s="169"/>
      <c r="T20" s="169"/>
      <c r="U20" s="169"/>
      <c r="V20" s="170"/>
      <c r="W20" s="520">
        <v>0</v>
      </c>
      <c r="X20" s="738" t="str">
        <f>VLOOKUP(BJ20,[1]eMHH!$I$4:$DU$515,15,FALSE)</f>
        <v>Zero</v>
      </c>
      <c r="Y20" s="739"/>
      <c r="Z20" s="739"/>
      <c r="AA20" s="740"/>
      <c r="AB20" s="629" t="s">
        <v>6</v>
      </c>
      <c r="AC20" s="738" t="str">
        <f>VLOOKUP(BJ20,[1]eMHH!$I$4:$DU$515,16,FALSE)</f>
        <v>Estimated by Enumerator</v>
      </c>
      <c r="AD20" s="741"/>
      <c r="AE20" s="741"/>
      <c r="AF20" s="748"/>
      <c r="AG20" s="742" t="s">
        <v>13</v>
      </c>
      <c r="AH20" s="718"/>
      <c r="AI20" s="718"/>
      <c r="AJ20" s="718"/>
      <c r="AK20" s="718"/>
      <c r="AL20" s="718"/>
      <c r="AM20" s="718"/>
      <c r="AN20" s="718"/>
      <c r="AO20" s="718"/>
      <c r="AP20" s="718"/>
      <c r="AQ20" s="718"/>
      <c r="AR20" s="718"/>
      <c r="AS20" s="718"/>
      <c r="AT20" s="718"/>
      <c r="AU20" s="718"/>
      <c r="AV20" s="718"/>
      <c r="AW20" s="718"/>
      <c r="AX20" s="718"/>
      <c r="AY20" s="718"/>
      <c r="AZ20" s="718"/>
      <c r="BA20" s="718"/>
      <c r="BB20" s="718"/>
      <c r="BC20" s="718"/>
      <c r="BD20" s="718"/>
      <c r="BE20" s="718"/>
      <c r="BF20" s="719" t="str">
        <f>VLOOKUP(BJ20,[1]eMHH!$I$4:$DU$515,17,FALSE)</f>
        <v>Afghani</v>
      </c>
      <c r="BG20" s="719"/>
      <c r="BH20" s="743"/>
      <c r="BI20" s="463" t="s">
        <v>0</v>
      </c>
      <c r="BJ20" s="174">
        <v>10.08</v>
      </c>
      <c r="BK20" s="174"/>
    </row>
    <row r="21" spans="1:63" s="161" customFormat="1" ht="15" customHeight="1" thickBot="1">
      <c r="A21" s="521"/>
      <c r="B21" s="725"/>
      <c r="C21" s="169"/>
      <c r="D21" s="169"/>
      <c r="E21" s="169"/>
      <c r="F21" s="169"/>
      <c r="G21" s="169"/>
      <c r="H21" s="169"/>
      <c r="I21" s="169"/>
      <c r="J21" s="169"/>
      <c r="K21" s="169"/>
      <c r="L21" s="169"/>
      <c r="M21" s="169"/>
      <c r="N21" s="169"/>
      <c r="O21" s="169"/>
      <c r="P21" s="169"/>
      <c r="Q21" s="169"/>
      <c r="R21" s="169"/>
      <c r="S21" s="169"/>
      <c r="T21" s="169"/>
      <c r="U21" s="169"/>
      <c r="V21" s="170"/>
      <c r="W21" s="520"/>
      <c r="X21" s="738"/>
      <c r="Y21" s="739"/>
      <c r="Z21" s="739"/>
      <c r="AA21" s="740"/>
      <c r="AB21" s="629"/>
      <c r="AC21" s="747"/>
      <c r="AD21" s="741"/>
      <c r="AE21" s="741"/>
      <c r="AF21" s="748"/>
      <c r="AG21" s="742"/>
      <c r="AH21" s="718"/>
      <c r="AI21" s="718"/>
      <c r="AJ21" s="718"/>
      <c r="AK21" s="718"/>
      <c r="AL21" s="718"/>
      <c r="AM21" s="718"/>
      <c r="AN21" s="718"/>
      <c r="AO21" s="718"/>
      <c r="AP21" s="718"/>
      <c r="AQ21" s="718"/>
      <c r="AR21" s="718"/>
      <c r="AS21" s="718"/>
      <c r="AT21" s="718"/>
      <c r="AU21" s="718"/>
      <c r="AV21" s="718"/>
      <c r="AW21" s="718"/>
      <c r="AX21" s="718"/>
      <c r="AY21" s="718"/>
      <c r="AZ21" s="718"/>
      <c r="BA21" s="718"/>
      <c r="BB21" s="718"/>
      <c r="BC21" s="718"/>
      <c r="BD21" s="718"/>
      <c r="BE21" s="718"/>
      <c r="BF21" s="719"/>
      <c r="BG21" s="719"/>
      <c r="BH21" s="743"/>
      <c r="BI21" s="476" t="s">
        <v>1</v>
      </c>
      <c r="BJ21" s="186">
        <f>VLOOKUP(BJ20,[1]eMHH!$I$4:$DV$515,65,FALSE)</f>
        <v>3</v>
      </c>
      <c r="BK21" s="186"/>
    </row>
    <row r="22" spans="1:63" s="161" customFormat="1" ht="15" customHeight="1">
      <c r="A22" s="521">
        <f>VLOOKUP(BJ22,[1]eMHH!$F$4:$H$3000,3,FALSE)</f>
        <v>8.0799999999999983</v>
      </c>
      <c r="B22" s="725"/>
      <c r="C22" s="169" t="str">
        <f>VLOOKUP(BJ22,[1]eMHH!$I$4:$DV$515,13,FALSE)</f>
        <v>Fees for Training or School?</v>
      </c>
      <c r="D22" s="169"/>
      <c r="E22" s="169"/>
      <c r="F22" s="169"/>
      <c r="G22" s="169"/>
      <c r="H22" s="169"/>
      <c r="I22" s="169"/>
      <c r="J22" s="169"/>
      <c r="K22" s="169"/>
      <c r="L22" s="169"/>
      <c r="M22" s="169"/>
      <c r="N22" s="169"/>
      <c r="O22" s="169"/>
      <c r="P22" s="169"/>
      <c r="Q22" s="169"/>
      <c r="R22" s="169"/>
      <c r="S22" s="169"/>
      <c r="T22" s="169"/>
      <c r="U22" s="169"/>
      <c r="V22" s="170"/>
      <c r="W22" s="520">
        <v>0</v>
      </c>
      <c r="X22" s="738" t="str">
        <f>VLOOKUP(BJ22,[1]eMHH!$I$4:$DU$515,15,FALSE)</f>
        <v>Zero</v>
      </c>
      <c r="Y22" s="739"/>
      <c r="Z22" s="739"/>
      <c r="AA22" s="740"/>
      <c r="AB22" s="629" t="s">
        <v>6</v>
      </c>
      <c r="AC22" s="738" t="str">
        <f>VLOOKUP(BJ22,[1]eMHH!$I$4:$DU$515,16,FALSE)</f>
        <v>Estimated by Enumerator</v>
      </c>
      <c r="AD22" s="741"/>
      <c r="AE22" s="741"/>
      <c r="AF22" s="748"/>
      <c r="AG22" s="742" t="s">
        <v>13</v>
      </c>
      <c r="AH22" s="718"/>
      <c r="AI22" s="718"/>
      <c r="AJ22" s="718"/>
      <c r="AK22" s="718"/>
      <c r="AL22" s="718"/>
      <c r="AM22" s="718"/>
      <c r="AN22" s="718"/>
      <c r="AO22" s="718"/>
      <c r="AP22" s="718"/>
      <c r="AQ22" s="718"/>
      <c r="AR22" s="718"/>
      <c r="AS22" s="718"/>
      <c r="AT22" s="718"/>
      <c r="AU22" s="718"/>
      <c r="AV22" s="718"/>
      <c r="AW22" s="718"/>
      <c r="AX22" s="718"/>
      <c r="AY22" s="718"/>
      <c r="AZ22" s="718"/>
      <c r="BA22" s="718"/>
      <c r="BB22" s="718"/>
      <c r="BC22" s="718"/>
      <c r="BD22" s="718"/>
      <c r="BE22" s="718"/>
      <c r="BF22" s="719" t="str">
        <f>VLOOKUP(BJ22,[1]eMHH!$I$4:$DU$515,17,FALSE)</f>
        <v>Afghani</v>
      </c>
      <c r="BG22" s="719"/>
      <c r="BH22" s="743"/>
      <c r="BI22" s="463" t="s">
        <v>0</v>
      </c>
      <c r="BJ22" s="174">
        <v>10.09</v>
      </c>
      <c r="BK22" s="174"/>
    </row>
    <row r="23" spans="1:63" s="161" customFormat="1" ht="15" customHeight="1" thickBot="1">
      <c r="A23" s="521"/>
      <c r="B23" s="725"/>
      <c r="C23" s="169"/>
      <c r="D23" s="169"/>
      <c r="E23" s="169"/>
      <c r="F23" s="169"/>
      <c r="G23" s="169"/>
      <c r="H23" s="169"/>
      <c r="I23" s="169"/>
      <c r="J23" s="169"/>
      <c r="K23" s="169"/>
      <c r="L23" s="169"/>
      <c r="M23" s="169"/>
      <c r="N23" s="169"/>
      <c r="O23" s="169"/>
      <c r="P23" s="169"/>
      <c r="Q23" s="169"/>
      <c r="R23" s="169"/>
      <c r="S23" s="169"/>
      <c r="T23" s="169"/>
      <c r="U23" s="169"/>
      <c r="V23" s="170"/>
      <c r="W23" s="520"/>
      <c r="X23" s="738"/>
      <c r="Y23" s="739"/>
      <c r="Z23" s="739"/>
      <c r="AA23" s="740"/>
      <c r="AB23" s="629"/>
      <c r="AC23" s="747"/>
      <c r="AD23" s="741"/>
      <c r="AE23" s="741"/>
      <c r="AF23" s="748"/>
      <c r="AG23" s="742"/>
      <c r="AH23" s="718"/>
      <c r="AI23" s="718"/>
      <c r="AJ23" s="718"/>
      <c r="AK23" s="718"/>
      <c r="AL23" s="718"/>
      <c r="AM23" s="718"/>
      <c r="AN23" s="718"/>
      <c r="AO23" s="718"/>
      <c r="AP23" s="718"/>
      <c r="AQ23" s="718"/>
      <c r="AR23" s="718"/>
      <c r="AS23" s="718"/>
      <c r="AT23" s="718"/>
      <c r="AU23" s="718"/>
      <c r="AV23" s="718"/>
      <c r="AW23" s="718"/>
      <c r="AX23" s="718"/>
      <c r="AY23" s="718"/>
      <c r="AZ23" s="718"/>
      <c r="BA23" s="718"/>
      <c r="BB23" s="718"/>
      <c r="BC23" s="718"/>
      <c r="BD23" s="718"/>
      <c r="BE23" s="718"/>
      <c r="BF23" s="719"/>
      <c r="BG23" s="719"/>
      <c r="BH23" s="743"/>
      <c r="BI23" s="476" t="s">
        <v>1</v>
      </c>
      <c r="BJ23" s="186">
        <f>VLOOKUP(BJ22,[1]eMHH!$I$4:$DV$515,65,FALSE)</f>
        <v>3</v>
      </c>
      <c r="BK23" s="186"/>
    </row>
    <row r="24" spans="1:63" s="161" customFormat="1" ht="15" customHeight="1">
      <c r="A24" s="521">
        <f>VLOOKUP(BJ24,[1]eMHH!$F$4:$H$3000,3,FALSE)</f>
        <v>8.0899999999999981</v>
      </c>
      <c r="B24" s="725"/>
      <c r="C24" s="169" t="str">
        <f>VLOOKUP(BJ24,[1]eMHH!$I$4:$DV$515,13,FALSE)</f>
        <v>Engagement and Wedding Expenses and Bride Price</v>
      </c>
      <c r="D24" s="169"/>
      <c r="E24" s="169"/>
      <c r="F24" s="169"/>
      <c r="G24" s="169"/>
      <c r="H24" s="169"/>
      <c r="I24" s="169"/>
      <c r="J24" s="169"/>
      <c r="K24" s="169"/>
      <c r="L24" s="169"/>
      <c r="M24" s="169"/>
      <c r="N24" s="169"/>
      <c r="O24" s="169"/>
      <c r="P24" s="169"/>
      <c r="Q24" s="169"/>
      <c r="R24" s="169"/>
      <c r="S24" s="169"/>
      <c r="T24" s="169"/>
      <c r="U24" s="169"/>
      <c r="V24" s="170"/>
      <c r="W24" s="520">
        <v>0</v>
      </c>
      <c r="X24" s="738" t="str">
        <f>VLOOKUP(BJ24,[1]eMHH!$I$4:$DU$515,15,FALSE)</f>
        <v>Zero</v>
      </c>
      <c r="Y24" s="739"/>
      <c r="Z24" s="739"/>
      <c r="AA24" s="740"/>
      <c r="AB24" s="629" t="s">
        <v>6</v>
      </c>
      <c r="AC24" s="738" t="str">
        <f>VLOOKUP(BJ24,[1]eMHH!$I$4:$DU$515,16,FALSE)</f>
        <v>Estimated by Enumerator</v>
      </c>
      <c r="AD24" s="741"/>
      <c r="AE24" s="741"/>
      <c r="AF24" s="748"/>
      <c r="AG24" s="742" t="s">
        <v>13</v>
      </c>
      <c r="AH24" s="718"/>
      <c r="AI24" s="718"/>
      <c r="AJ24" s="718"/>
      <c r="AK24" s="718"/>
      <c r="AL24" s="718"/>
      <c r="AM24" s="718"/>
      <c r="AN24" s="718"/>
      <c r="AO24" s="718"/>
      <c r="AP24" s="718"/>
      <c r="AQ24" s="718"/>
      <c r="AR24" s="718"/>
      <c r="AS24" s="718"/>
      <c r="AT24" s="718"/>
      <c r="AU24" s="718"/>
      <c r="AV24" s="718"/>
      <c r="AW24" s="718"/>
      <c r="AX24" s="718"/>
      <c r="AY24" s="718"/>
      <c r="AZ24" s="718"/>
      <c r="BA24" s="718"/>
      <c r="BB24" s="718"/>
      <c r="BC24" s="718"/>
      <c r="BD24" s="718"/>
      <c r="BE24" s="718"/>
      <c r="BF24" s="719" t="str">
        <f>VLOOKUP(BJ24,[1]eMHH!$I$4:$DU$515,17,FALSE)</f>
        <v>Afghani</v>
      </c>
      <c r="BG24" s="719"/>
      <c r="BH24" s="743"/>
      <c r="BI24" s="463" t="s">
        <v>0</v>
      </c>
      <c r="BJ24" s="174">
        <v>10.1</v>
      </c>
      <c r="BK24" s="174"/>
    </row>
    <row r="25" spans="1:63" s="161" customFormat="1" ht="15" customHeight="1" thickBot="1">
      <c r="A25" s="521"/>
      <c r="B25" s="725"/>
      <c r="C25" s="169"/>
      <c r="D25" s="169"/>
      <c r="E25" s="169"/>
      <c r="F25" s="169"/>
      <c r="G25" s="169"/>
      <c r="H25" s="169"/>
      <c r="I25" s="169"/>
      <c r="J25" s="169"/>
      <c r="K25" s="169"/>
      <c r="L25" s="169"/>
      <c r="M25" s="169"/>
      <c r="N25" s="169"/>
      <c r="O25" s="169"/>
      <c r="P25" s="169"/>
      <c r="Q25" s="169"/>
      <c r="R25" s="169"/>
      <c r="S25" s="169"/>
      <c r="T25" s="169"/>
      <c r="U25" s="169"/>
      <c r="V25" s="170"/>
      <c r="W25" s="520"/>
      <c r="X25" s="738"/>
      <c r="Y25" s="739"/>
      <c r="Z25" s="739"/>
      <c r="AA25" s="740"/>
      <c r="AB25" s="629"/>
      <c r="AC25" s="747"/>
      <c r="AD25" s="741"/>
      <c r="AE25" s="741"/>
      <c r="AF25" s="748"/>
      <c r="AG25" s="742"/>
      <c r="AH25" s="718"/>
      <c r="AI25" s="718"/>
      <c r="AJ25" s="718"/>
      <c r="AK25" s="718"/>
      <c r="AL25" s="718"/>
      <c r="AM25" s="718"/>
      <c r="AN25" s="718"/>
      <c r="AO25" s="718"/>
      <c r="AP25" s="718"/>
      <c r="AQ25" s="718"/>
      <c r="AR25" s="718"/>
      <c r="AS25" s="718"/>
      <c r="AT25" s="718"/>
      <c r="AU25" s="718"/>
      <c r="AV25" s="718"/>
      <c r="AW25" s="718"/>
      <c r="AX25" s="718"/>
      <c r="AY25" s="718"/>
      <c r="AZ25" s="718"/>
      <c r="BA25" s="718"/>
      <c r="BB25" s="718"/>
      <c r="BC25" s="718"/>
      <c r="BD25" s="718"/>
      <c r="BE25" s="718"/>
      <c r="BF25" s="719"/>
      <c r="BG25" s="719"/>
      <c r="BH25" s="743"/>
      <c r="BI25" s="476" t="s">
        <v>1</v>
      </c>
      <c r="BJ25" s="186">
        <f>VLOOKUP(BJ24,[1]eMHH!$I$4:$DV$515,65,FALSE)</f>
        <v>3</v>
      </c>
      <c r="BK25" s="186"/>
    </row>
    <row r="26" spans="1:63" s="161" customFormat="1" ht="15" customHeight="1">
      <c r="A26" s="521">
        <f>VLOOKUP(BJ26,[1]eMHH!$F$4:$H$3000,3,FALSE)</f>
        <v>8.0999999999999979</v>
      </c>
      <c r="B26" s="725"/>
      <c r="C26" s="169" t="str">
        <f>VLOOKUP(BJ26,[1]eMHH!$I$4:$DV$515,13,FALSE)</f>
        <v>Funeral and Related Costs?</v>
      </c>
      <c r="D26" s="169"/>
      <c r="E26" s="169"/>
      <c r="F26" s="169"/>
      <c r="G26" s="169"/>
      <c r="H26" s="169"/>
      <c r="I26" s="169"/>
      <c r="J26" s="169"/>
      <c r="K26" s="169"/>
      <c r="L26" s="169"/>
      <c r="M26" s="169"/>
      <c r="N26" s="169"/>
      <c r="O26" s="169"/>
      <c r="P26" s="169"/>
      <c r="Q26" s="169"/>
      <c r="R26" s="169"/>
      <c r="S26" s="169"/>
      <c r="T26" s="169"/>
      <c r="U26" s="169"/>
      <c r="V26" s="170"/>
      <c r="W26" s="520">
        <v>0</v>
      </c>
      <c r="X26" s="738" t="str">
        <f>VLOOKUP(BJ26,[1]eMHH!$I$4:$DU$515,15,FALSE)</f>
        <v>Zero</v>
      </c>
      <c r="Y26" s="739"/>
      <c r="Z26" s="739"/>
      <c r="AA26" s="740"/>
      <c r="AB26" s="629" t="s">
        <v>6</v>
      </c>
      <c r="AC26" s="738" t="str">
        <f>VLOOKUP(BJ26,[1]eMHH!$I$4:$DU$515,16,FALSE)</f>
        <v>Estimated by Enumerator</v>
      </c>
      <c r="AD26" s="741"/>
      <c r="AE26" s="741"/>
      <c r="AF26" s="748"/>
      <c r="AG26" s="742" t="s">
        <v>13</v>
      </c>
      <c r="AH26" s="718"/>
      <c r="AI26" s="718"/>
      <c r="AJ26" s="718"/>
      <c r="AK26" s="718"/>
      <c r="AL26" s="718"/>
      <c r="AM26" s="718"/>
      <c r="AN26" s="718"/>
      <c r="AO26" s="718"/>
      <c r="AP26" s="718"/>
      <c r="AQ26" s="718"/>
      <c r="AR26" s="718"/>
      <c r="AS26" s="718"/>
      <c r="AT26" s="718"/>
      <c r="AU26" s="718"/>
      <c r="AV26" s="718"/>
      <c r="AW26" s="718"/>
      <c r="AX26" s="718"/>
      <c r="AY26" s="718"/>
      <c r="AZ26" s="718"/>
      <c r="BA26" s="718"/>
      <c r="BB26" s="718"/>
      <c r="BC26" s="718"/>
      <c r="BD26" s="718"/>
      <c r="BE26" s="718"/>
      <c r="BF26" s="719" t="str">
        <f>VLOOKUP(BJ26,[1]eMHH!$I$4:$DU$515,17,FALSE)</f>
        <v>Afghani</v>
      </c>
      <c r="BG26" s="719"/>
      <c r="BH26" s="743"/>
      <c r="BI26" s="463" t="s">
        <v>0</v>
      </c>
      <c r="BJ26" s="174">
        <v>10.11</v>
      </c>
      <c r="BK26" s="174"/>
    </row>
    <row r="27" spans="1:63" s="161" customFormat="1" ht="15" customHeight="1" thickBot="1">
      <c r="A27" s="521"/>
      <c r="B27" s="725"/>
      <c r="C27" s="169"/>
      <c r="D27" s="169"/>
      <c r="E27" s="169"/>
      <c r="F27" s="169"/>
      <c r="G27" s="169"/>
      <c r="H27" s="169"/>
      <c r="I27" s="169"/>
      <c r="J27" s="169"/>
      <c r="K27" s="169"/>
      <c r="L27" s="169"/>
      <c r="M27" s="169"/>
      <c r="N27" s="169"/>
      <c r="O27" s="169"/>
      <c r="P27" s="169"/>
      <c r="Q27" s="169"/>
      <c r="R27" s="169"/>
      <c r="S27" s="169"/>
      <c r="T27" s="169"/>
      <c r="U27" s="169"/>
      <c r="V27" s="170"/>
      <c r="W27" s="520"/>
      <c r="X27" s="738"/>
      <c r="Y27" s="739"/>
      <c r="Z27" s="739"/>
      <c r="AA27" s="740"/>
      <c r="AB27" s="629"/>
      <c r="AC27" s="747"/>
      <c r="AD27" s="741"/>
      <c r="AE27" s="741"/>
      <c r="AF27" s="748"/>
      <c r="AG27" s="742"/>
      <c r="AH27" s="718"/>
      <c r="AI27" s="718"/>
      <c r="AJ27" s="718"/>
      <c r="AK27" s="718"/>
      <c r="AL27" s="718"/>
      <c r="AM27" s="718"/>
      <c r="AN27" s="718"/>
      <c r="AO27" s="718"/>
      <c r="AP27" s="718"/>
      <c r="AQ27" s="718"/>
      <c r="AR27" s="718"/>
      <c r="AS27" s="718"/>
      <c r="AT27" s="718"/>
      <c r="AU27" s="718"/>
      <c r="AV27" s="718"/>
      <c r="AW27" s="718"/>
      <c r="AX27" s="718"/>
      <c r="AY27" s="718"/>
      <c r="AZ27" s="718"/>
      <c r="BA27" s="718"/>
      <c r="BB27" s="718"/>
      <c r="BC27" s="718"/>
      <c r="BD27" s="718"/>
      <c r="BE27" s="718"/>
      <c r="BF27" s="719"/>
      <c r="BG27" s="719"/>
      <c r="BH27" s="743"/>
      <c r="BI27" s="476" t="s">
        <v>1</v>
      </c>
      <c r="BJ27" s="186">
        <f>VLOOKUP(BJ26,[1]eMHH!$I$4:$DV$515,65,FALSE)</f>
        <v>3</v>
      </c>
      <c r="BK27" s="186"/>
    </row>
    <row r="28" spans="1:63" s="161" customFormat="1" ht="15" customHeight="1">
      <c r="A28" s="521">
        <f>VLOOKUP(BJ28,[1]eMHH!$F$4:$H$3000,3,FALSE)</f>
        <v>8.1099999999999977</v>
      </c>
      <c r="B28" s="725"/>
      <c r="C28" s="169" t="str">
        <f>VLOOKUP(BJ28,[1]eMHH!$I$4:$DV$515,13,FALSE)</f>
        <v>Hajj Costs?</v>
      </c>
      <c r="D28" s="169"/>
      <c r="E28" s="169"/>
      <c r="F28" s="169"/>
      <c r="G28" s="169"/>
      <c r="H28" s="169"/>
      <c r="I28" s="169"/>
      <c r="J28" s="169"/>
      <c r="K28" s="169"/>
      <c r="L28" s="169"/>
      <c r="M28" s="169"/>
      <c r="N28" s="169"/>
      <c r="O28" s="169"/>
      <c r="P28" s="169"/>
      <c r="Q28" s="169"/>
      <c r="R28" s="169"/>
      <c r="S28" s="169"/>
      <c r="T28" s="169"/>
      <c r="U28" s="169"/>
      <c r="V28" s="170"/>
      <c r="W28" s="520">
        <v>0</v>
      </c>
      <c r="X28" s="738" t="str">
        <f>VLOOKUP(BJ28,[1]eMHH!$I$4:$DU$515,15,FALSE)</f>
        <v>Zero</v>
      </c>
      <c r="Y28" s="739"/>
      <c r="Z28" s="739"/>
      <c r="AA28" s="740"/>
      <c r="AB28" s="629" t="s">
        <v>6</v>
      </c>
      <c r="AC28" s="738" t="str">
        <f>VLOOKUP(BJ28,[1]eMHH!$I$4:$DU$515,16,FALSE)</f>
        <v>Estimated by Enumerator</v>
      </c>
      <c r="AD28" s="741"/>
      <c r="AE28" s="741"/>
      <c r="AF28" s="748"/>
      <c r="AG28" s="742" t="s">
        <v>13</v>
      </c>
      <c r="AH28" s="718"/>
      <c r="AI28" s="718"/>
      <c r="AJ28" s="718"/>
      <c r="AK28" s="718"/>
      <c r="AL28" s="718"/>
      <c r="AM28" s="718"/>
      <c r="AN28" s="718"/>
      <c r="AO28" s="718"/>
      <c r="AP28" s="718"/>
      <c r="AQ28" s="718"/>
      <c r="AR28" s="718"/>
      <c r="AS28" s="718"/>
      <c r="AT28" s="718"/>
      <c r="AU28" s="718"/>
      <c r="AV28" s="718"/>
      <c r="AW28" s="718"/>
      <c r="AX28" s="718"/>
      <c r="AY28" s="718"/>
      <c r="AZ28" s="718"/>
      <c r="BA28" s="718"/>
      <c r="BB28" s="718"/>
      <c r="BC28" s="718"/>
      <c r="BD28" s="718"/>
      <c r="BE28" s="718"/>
      <c r="BF28" s="719" t="str">
        <f>VLOOKUP(BJ28,[1]eMHH!$I$4:$DU$515,17,FALSE)</f>
        <v>Afghani</v>
      </c>
      <c r="BG28" s="719"/>
      <c r="BH28" s="743"/>
      <c r="BI28" s="463" t="s">
        <v>0</v>
      </c>
      <c r="BJ28" s="174">
        <v>10.119999999999999</v>
      </c>
      <c r="BK28" s="174"/>
    </row>
    <row r="29" spans="1:63" s="161" customFormat="1" ht="15" customHeight="1" thickBot="1">
      <c r="A29" s="521"/>
      <c r="B29" s="725"/>
      <c r="C29" s="169"/>
      <c r="D29" s="169"/>
      <c r="E29" s="169"/>
      <c r="F29" s="169"/>
      <c r="G29" s="169"/>
      <c r="H29" s="169"/>
      <c r="I29" s="169"/>
      <c r="J29" s="169"/>
      <c r="K29" s="169"/>
      <c r="L29" s="169"/>
      <c r="M29" s="169"/>
      <c r="N29" s="169"/>
      <c r="O29" s="169"/>
      <c r="P29" s="169"/>
      <c r="Q29" s="169"/>
      <c r="R29" s="169"/>
      <c r="S29" s="169"/>
      <c r="T29" s="169"/>
      <c r="U29" s="169"/>
      <c r="V29" s="170"/>
      <c r="W29" s="520"/>
      <c r="X29" s="738"/>
      <c r="Y29" s="739"/>
      <c r="Z29" s="739"/>
      <c r="AA29" s="740"/>
      <c r="AB29" s="629"/>
      <c r="AC29" s="747"/>
      <c r="AD29" s="741"/>
      <c r="AE29" s="741"/>
      <c r="AF29" s="748"/>
      <c r="AG29" s="742"/>
      <c r="AH29" s="718"/>
      <c r="AI29" s="718"/>
      <c r="AJ29" s="718"/>
      <c r="AK29" s="718"/>
      <c r="AL29" s="718"/>
      <c r="AM29" s="718"/>
      <c r="AN29" s="718"/>
      <c r="AO29" s="718"/>
      <c r="AP29" s="718"/>
      <c r="AQ29" s="718"/>
      <c r="AR29" s="718"/>
      <c r="AS29" s="718"/>
      <c r="AT29" s="718"/>
      <c r="AU29" s="718"/>
      <c r="AV29" s="718"/>
      <c r="AW29" s="718"/>
      <c r="AX29" s="718"/>
      <c r="AY29" s="718"/>
      <c r="AZ29" s="718"/>
      <c r="BA29" s="718"/>
      <c r="BB29" s="718"/>
      <c r="BC29" s="718"/>
      <c r="BD29" s="718"/>
      <c r="BE29" s="718"/>
      <c r="BF29" s="719"/>
      <c r="BG29" s="719"/>
      <c r="BH29" s="743"/>
      <c r="BI29" s="476" t="s">
        <v>1</v>
      </c>
      <c r="BJ29" s="186">
        <f>VLOOKUP(BJ28,[1]eMHH!$I$4:$DV$515,65,FALSE)</f>
        <v>3</v>
      </c>
      <c r="BK29" s="186"/>
    </row>
    <row r="30" spans="1:63" s="161" customFormat="1" ht="15" customHeight="1">
      <c r="A30" s="521">
        <f>VLOOKUP(BJ30,[1]eMHH!$F$4:$H$3000,3,FALSE)</f>
        <v>8.1199999999999974</v>
      </c>
      <c r="B30" s="725"/>
      <c r="C30" s="169" t="str">
        <f>VLOOKUP(BJ30,[1]eMHH!$I$4:$DV$515,13,FALSE)</f>
        <v xml:space="preserve">Traditional Festivals (Eid and Nawroz)? </v>
      </c>
      <c r="D30" s="169"/>
      <c r="E30" s="169"/>
      <c r="F30" s="169"/>
      <c r="G30" s="169"/>
      <c r="H30" s="169"/>
      <c r="I30" s="169"/>
      <c r="J30" s="169"/>
      <c r="K30" s="169"/>
      <c r="L30" s="169"/>
      <c r="M30" s="169"/>
      <c r="N30" s="169"/>
      <c r="O30" s="169"/>
      <c r="P30" s="169"/>
      <c r="Q30" s="169"/>
      <c r="R30" s="169"/>
      <c r="S30" s="169"/>
      <c r="T30" s="169"/>
      <c r="U30" s="169"/>
      <c r="V30" s="170"/>
      <c r="W30" s="520">
        <v>0</v>
      </c>
      <c r="X30" s="738" t="str">
        <f>VLOOKUP(BJ30,[1]eMHH!$I$4:$DU$515,15,FALSE)</f>
        <v>Zero</v>
      </c>
      <c r="Y30" s="739"/>
      <c r="Z30" s="739"/>
      <c r="AA30" s="740"/>
      <c r="AB30" s="629" t="s">
        <v>6</v>
      </c>
      <c r="AC30" s="738" t="str">
        <f>VLOOKUP(BJ30,[1]eMHH!$I$4:$DU$515,16,FALSE)</f>
        <v>Estimated by Enumerator</v>
      </c>
      <c r="AD30" s="741"/>
      <c r="AE30" s="741"/>
      <c r="AF30" s="748"/>
      <c r="AG30" s="742" t="s">
        <v>13</v>
      </c>
      <c r="AH30" s="718"/>
      <c r="AI30" s="718"/>
      <c r="AJ30" s="718"/>
      <c r="AK30" s="718"/>
      <c r="AL30" s="718"/>
      <c r="AM30" s="718"/>
      <c r="AN30" s="718"/>
      <c r="AO30" s="718"/>
      <c r="AP30" s="718"/>
      <c r="AQ30" s="718"/>
      <c r="AR30" s="718"/>
      <c r="AS30" s="718"/>
      <c r="AT30" s="718"/>
      <c r="AU30" s="718"/>
      <c r="AV30" s="718"/>
      <c r="AW30" s="718"/>
      <c r="AX30" s="718"/>
      <c r="AY30" s="718"/>
      <c r="AZ30" s="718"/>
      <c r="BA30" s="718"/>
      <c r="BB30" s="718"/>
      <c r="BC30" s="718"/>
      <c r="BD30" s="718"/>
      <c r="BE30" s="718"/>
      <c r="BF30" s="719" t="str">
        <f>VLOOKUP(BJ30,[1]eMHH!$I$4:$DU$515,17,FALSE)</f>
        <v>Afghani</v>
      </c>
      <c r="BG30" s="719"/>
      <c r="BH30" s="743"/>
      <c r="BI30" s="463" t="s">
        <v>0</v>
      </c>
      <c r="BJ30" s="174">
        <v>10.130000000000001</v>
      </c>
      <c r="BK30" s="174"/>
    </row>
    <row r="31" spans="1:63" s="161" customFormat="1" ht="15" customHeight="1" thickBot="1">
      <c r="A31" s="521"/>
      <c r="B31" s="725"/>
      <c r="C31" s="169"/>
      <c r="D31" s="169"/>
      <c r="E31" s="169"/>
      <c r="F31" s="169"/>
      <c r="G31" s="169"/>
      <c r="H31" s="169"/>
      <c r="I31" s="169"/>
      <c r="J31" s="169"/>
      <c r="K31" s="169"/>
      <c r="L31" s="169"/>
      <c r="M31" s="169"/>
      <c r="N31" s="169"/>
      <c r="O31" s="169"/>
      <c r="P31" s="169"/>
      <c r="Q31" s="169"/>
      <c r="R31" s="169"/>
      <c r="S31" s="169"/>
      <c r="T31" s="169"/>
      <c r="U31" s="169"/>
      <c r="V31" s="170"/>
      <c r="W31" s="520"/>
      <c r="X31" s="738"/>
      <c r="Y31" s="739"/>
      <c r="Z31" s="739"/>
      <c r="AA31" s="740"/>
      <c r="AB31" s="629"/>
      <c r="AC31" s="747"/>
      <c r="AD31" s="741"/>
      <c r="AE31" s="741"/>
      <c r="AF31" s="748"/>
      <c r="AG31" s="742"/>
      <c r="AH31" s="718"/>
      <c r="AI31" s="718"/>
      <c r="AJ31" s="718"/>
      <c r="AK31" s="718"/>
      <c r="AL31" s="718"/>
      <c r="AM31" s="718"/>
      <c r="AN31" s="718"/>
      <c r="AO31" s="718"/>
      <c r="AP31" s="718"/>
      <c r="AQ31" s="718"/>
      <c r="AR31" s="718"/>
      <c r="AS31" s="718"/>
      <c r="AT31" s="718"/>
      <c r="AU31" s="718"/>
      <c r="AV31" s="718"/>
      <c r="AW31" s="718"/>
      <c r="AX31" s="718"/>
      <c r="AY31" s="718"/>
      <c r="AZ31" s="718"/>
      <c r="BA31" s="718"/>
      <c r="BB31" s="718"/>
      <c r="BC31" s="718"/>
      <c r="BD31" s="718"/>
      <c r="BE31" s="718"/>
      <c r="BF31" s="719"/>
      <c r="BG31" s="719"/>
      <c r="BH31" s="743"/>
      <c r="BI31" s="476" t="s">
        <v>1</v>
      </c>
      <c r="BJ31" s="186">
        <f>VLOOKUP(BJ30,[1]eMHH!$I$4:$DV$515,65,FALSE)</f>
        <v>3</v>
      </c>
      <c r="BK31" s="186"/>
    </row>
    <row r="32" spans="1:63" s="161" customFormat="1" ht="15" customHeight="1">
      <c r="A32" s="526">
        <f>VLOOKUP(BJ32,[1]eMHH!$F$4:$H$3000,3,FALSE)</f>
        <v>8.1299999999999972</v>
      </c>
      <c r="B32" s="749"/>
      <c r="C32" s="169" t="str">
        <f>VLOOKUP(BJ32,[1]eMHH!$I$4:$DV$515,13,FALSE)</f>
        <v>Charity and Relief?</v>
      </c>
      <c r="D32" s="169"/>
      <c r="E32" s="169"/>
      <c r="F32" s="169"/>
      <c r="G32" s="169"/>
      <c r="H32" s="169"/>
      <c r="I32" s="169"/>
      <c r="J32" s="169"/>
      <c r="K32" s="169"/>
      <c r="L32" s="169"/>
      <c r="M32" s="169"/>
      <c r="N32" s="169"/>
      <c r="O32" s="169"/>
      <c r="P32" s="169"/>
      <c r="Q32" s="169"/>
      <c r="R32" s="169"/>
      <c r="S32" s="169"/>
      <c r="T32" s="169"/>
      <c r="U32" s="169"/>
      <c r="V32" s="170"/>
      <c r="W32" s="520">
        <v>0</v>
      </c>
      <c r="X32" s="738" t="str">
        <f>VLOOKUP(BJ32,[1]eMHH!$I$4:$DU$515,15,FALSE)</f>
        <v>Zero</v>
      </c>
      <c r="Y32" s="739"/>
      <c r="Z32" s="739"/>
      <c r="AA32" s="740"/>
      <c r="AB32" s="629" t="s">
        <v>6</v>
      </c>
      <c r="AC32" s="738" t="str">
        <f>VLOOKUP(BJ32,[1]eMHH!$I$4:$DU$515,16,FALSE)</f>
        <v>Estimated by Enumerator</v>
      </c>
      <c r="AD32" s="741"/>
      <c r="AE32" s="741"/>
      <c r="AF32" s="748"/>
      <c r="AG32" s="742" t="s">
        <v>13</v>
      </c>
      <c r="AH32" s="718"/>
      <c r="AI32" s="718"/>
      <c r="AJ32" s="718"/>
      <c r="AK32" s="718"/>
      <c r="AL32" s="718"/>
      <c r="AM32" s="718"/>
      <c r="AN32" s="718"/>
      <c r="AO32" s="718"/>
      <c r="AP32" s="718"/>
      <c r="AQ32" s="718"/>
      <c r="AR32" s="718"/>
      <c r="AS32" s="718"/>
      <c r="AT32" s="718"/>
      <c r="AU32" s="718"/>
      <c r="AV32" s="718"/>
      <c r="AW32" s="718"/>
      <c r="AX32" s="718"/>
      <c r="AY32" s="718"/>
      <c r="AZ32" s="718"/>
      <c r="BA32" s="718"/>
      <c r="BB32" s="718"/>
      <c r="BC32" s="718"/>
      <c r="BD32" s="718"/>
      <c r="BE32" s="718"/>
      <c r="BF32" s="719" t="str">
        <f>VLOOKUP(BJ32,[1]eMHH!$I$4:$DU$515,17,FALSE)</f>
        <v>Afghani</v>
      </c>
      <c r="BG32" s="719"/>
      <c r="BH32" s="743"/>
      <c r="BI32" s="463" t="s">
        <v>0</v>
      </c>
      <c r="BJ32" s="174">
        <v>10.14</v>
      </c>
      <c r="BK32" s="174"/>
    </row>
    <row r="33" spans="1:124" s="161" customFormat="1" ht="15" customHeight="1" thickBot="1">
      <c r="A33" s="517"/>
      <c r="B33" s="750"/>
      <c r="C33" s="169"/>
      <c r="D33" s="169"/>
      <c r="E33" s="169"/>
      <c r="F33" s="169"/>
      <c r="G33" s="169"/>
      <c r="H33" s="169"/>
      <c r="I33" s="169"/>
      <c r="J33" s="169"/>
      <c r="K33" s="169"/>
      <c r="L33" s="169"/>
      <c r="M33" s="169"/>
      <c r="N33" s="169"/>
      <c r="O33" s="169"/>
      <c r="P33" s="169"/>
      <c r="Q33" s="169"/>
      <c r="R33" s="169"/>
      <c r="S33" s="169"/>
      <c r="T33" s="169"/>
      <c r="U33" s="169"/>
      <c r="V33" s="170"/>
      <c r="W33" s="520"/>
      <c r="X33" s="738"/>
      <c r="Y33" s="739"/>
      <c r="Z33" s="739"/>
      <c r="AA33" s="740"/>
      <c r="AB33" s="629"/>
      <c r="AC33" s="747"/>
      <c r="AD33" s="741"/>
      <c r="AE33" s="741"/>
      <c r="AF33" s="748"/>
      <c r="AG33" s="742"/>
      <c r="AH33" s="718"/>
      <c r="AI33" s="718"/>
      <c r="AJ33" s="718"/>
      <c r="AK33" s="718"/>
      <c r="AL33" s="718"/>
      <c r="AM33" s="718"/>
      <c r="AN33" s="718"/>
      <c r="AO33" s="718"/>
      <c r="AP33" s="718"/>
      <c r="AQ33" s="718"/>
      <c r="AR33" s="718"/>
      <c r="AS33" s="718"/>
      <c r="AT33" s="718"/>
      <c r="AU33" s="718"/>
      <c r="AV33" s="718"/>
      <c r="AW33" s="718"/>
      <c r="AX33" s="718"/>
      <c r="AY33" s="718"/>
      <c r="AZ33" s="718"/>
      <c r="BA33" s="718"/>
      <c r="BB33" s="718"/>
      <c r="BC33" s="718"/>
      <c r="BD33" s="718"/>
      <c r="BE33" s="718"/>
      <c r="BF33" s="719"/>
      <c r="BG33" s="719"/>
      <c r="BH33" s="743"/>
      <c r="BI33" s="476" t="s">
        <v>1</v>
      </c>
      <c r="BJ33" s="186">
        <f>VLOOKUP(BJ32,[1]eMHH!$I$4:$DV$515,65,FALSE)</f>
        <v>3</v>
      </c>
      <c r="BK33" s="186"/>
    </row>
    <row r="34" spans="1:124" s="161" customFormat="1" ht="15" customHeight="1">
      <c r="A34" s="241">
        <f>VLOOKUP(BJ34,[1]eMHH!$F$4:$H$3000,3,FALSE)</f>
        <v>8.139999999999997</v>
      </c>
      <c r="B34" s="242"/>
      <c r="C34" s="169" t="str">
        <f>VLOOKUP(BJ34,[1]eMHH!$I$4:$DV$515,13,FALSE)</f>
        <v>Zakat?</v>
      </c>
      <c r="D34" s="169"/>
      <c r="E34" s="169"/>
      <c r="F34" s="169"/>
      <c r="G34" s="169"/>
      <c r="H34" s="169"/>
      <c r="I34" s="169"/>
      <c r="J34" s="169"/>
      <c r="K34" s="169"/>
      <c r="L34" s="169"/>
      <c r="M34" s="169"/>
      <c r="N34" s="169"/>
      <c r="O34" s="169"/>
      <c r="P34" s="169"/>
      <c r="Q34" s="169"/>
      <c r="R34" s="169"/>
      <c r="S34" s="169"/>
      <c r="T34" s="169"/>
      <c r="U34" s="169"/>
      <c r="V34" s="170"/>
      <c r="W34" s="520">
        <v>0</v>
      </c>
      <c r="X34" s="738" t="str">
        <f>VLOOKUP(BJ34,[1]eMHH!$I$4:$DU$515,15,FALSE)</f>
        <v>Zero</v>
      </c>
      <c r="Y34" s="739"/>
      <c r="Z34" s="739"/>
      <c r="AA34" s="740"/>
      <c r="AB34" s="629" t="s">
        <v>6</v>
      </c>
      <c r="AC34" s="738" t="str">
        <f>VLOOKUP(BJ34,[1]eMHH!$I$4:$DU$515,16,FALSE)</f>
        <v>Estimated by Enumerator</v>
      </c>
      <c r="AD34" s="741"/>
      <c r="AE34" s="741"/>
      <c r="AF34" s="748"/>
      <c r="AG34" s="742" t="s">
        <v>13</v>
      </c>
      <c r="AH34" s="718"/>
      <c r="AI34" s="718"/>
      <c r="AJ34" s="718"/>
      <c r="AK34" s="718"/>
      <c r="AL34" s="718"/>
      <c r="AM34" s="718"/>
      <c r="AN34" s="718"/>
      <c r="AO34" s="718"/>
      <c r="AP34" s="718"/>
      <c r="AQ34" s="718"/>
      <c r="AR34" s="718"/>
      <c r="AS34" s="718"/>
      <c r="AT34" s="718"/>
      <c r="AU34" s="718"/>
      <c r="AV34" s="718"/>
      <c r="AW34" s="718"/>
      <c r="AX34" s="718"/>
      <c r="AY34" s="718"/>
      <c r="AZ34" s="718"/>
      <c r="BA34" s="718"/>
      <c r="BB34" s="718"/>
      <c r="BC34" s="718"/>
      <c r="BD34" s="718"/>
      <c r="BE34" s="718"/>
      <c r="BF34" s="719" t="str">
        <f>VLOOKUP(BJ34,[1]eMHH!$I$4:$DU$515,17,FALSE)</f>
        <v>Afghani</v>
      </c>
      <c r="BG34" s="719"/>
      <c r="BH34" s="743"/>
      <c r="BI34" s="463" t="s">
        <v>0</v>
      </c>
      <c r="BJ34" s="174">
        <v>10.5</v>
      </c>
      <c r="BK34" s="174"/>
    </row>
    <row r="35" spans="1:124" s="161" customFormat="1" ht="15" customHeight="1" thickBot="1">
      <c r="A35" s="180"/>
      <c r="B35" s="181"/>
      <c r="C35" s="169"/>
      <c r="D35" s="169"/>
      <c r="E35" s="169"/>
      <c r="F35" s="169"/>
      <c r="G35" s="169"/>
      <c r="H35" s="169"/>
      <c r="I35" s="169"/>
      <c r="J35" s="169"/>
      <c r="K35" s="169"/>
      <c r="L35" s="169"/>
      <c r="M35" s="169"/>
      <c r="N35" s="169"/>
      <c r="O35" s="169"/>
      <c r="P35" s="169"/>
      <c r="Q35" s="169"/>
      <c r="R35" s="169"/>
      <c r="S35" s="169"/>
      <c r="T35" s="169"/>
      <c r="U35" s="169"/>
      <c r="V35" s="170"/>
      <c r="W35" s="520"/>
      <c r="X35" s="738"/>
      <c r="Y35" s="739"/>
      <c r="Z35" s="739"/>
      <c r="AA35" s="740"/>
      <c r="AB35" s="629"/>
      <c r="AC35" s="747"/>
      <c r="AD35" s="741"/>
      <c r="AE35" s="741"/>
      <c r="AF35" s="748"/>
      <c r="AG35" s="742"/>
      <c r="AH35" s="718"/>
      <c r="AI35" s="718"/>
      <c r="AJ35" s="718"/>
      <c r="AK35" s="718"/>
      <c r="AL35" s="718"/>
      <c r="AM35" s="718"/>
      <c r="AN35" s="718"/>
      <c r="AO35" s="718"/>
      <c r="AP35" s="718"/>
      <c r="AQ35" s="718"/>
      <c r="AR35" s="718"/>
      <c r="AS35" s="718"/>
      <c r="AT35" s="718"/>
      <c r="AU35" s="718"/>
      <c r="AV35" s="718"/>
      <c r="AW35" s="718"/>
      <c r="AX35" s="718"/>
      <c r="AY35" s="718"/>
      <c r="AZ35" s="718"/>
      <c r="BA35" s="718"/>
      <c r="BB35" s="718"/>
      <c r="BC35" s="718"/>
      <c r="BD35" s="718"/>
      <c r="BE35" s="718"/>
      <c r="BF35" s="719"/>
      <c r="BG35" s="719"/>
      <c r="BH35" s="743"/>
      <c r="BI35" s="476" t="s">
        <v>1</v>
      </c>
      <c r="BJ35" s="186">
        <f>VLOOKUP(BJ34,[1]eMHH!$I$4:$DV$515,65,FALSE)</f>
        <v>3</v>
      </c>
      <c r="BK35" s="186"/>
    </row>
    <row r="36" spans="1:124" s="161" customFormat="1" ht="14.25" customHeight="1">
      <c r="A36" s="343"/>
      <c r="B36" s="343"/>
      <c r="C36" s="189"/>
      <c r="D36" s="189"/>
      <c r="E36" s="189"/>
      <c r="F36" s="189"/>
      <c r="G36" s="189"/>
      <c r="H36" s="189"/>
      <c r="I36" s="189"/>
      <c r="J36" s="189"/>
      <c r="K36" s="189"/>
      <c r="L36" s="189"/>
      <c r="M36" s="189"/>
      <c r="N36" s="189"/>
      <c r="O36" s="189"/>
      <c r="P36" s="189"/>
      <c r="Q36" s="189"/>
      <c r="R36" s="189"/>
      <c r="S36" s="189"/>
      <c r="T36" s="178"/>
      <c r="U36" s="178"/>
      <c r="V36" s="199"/>
      <c r="W36" s="199"/>
      <c r="X36" s="178"/>
      <c r="Y36" s="236"/>
      <c r="Z36" s="411"/>
      <c r="AA36" s="411"/>
      <c r="AB36" s="411"/>
      <c r="AC36" s="14"/>
      <c r="AD36" s="14"/>
      <c r="AE36" s="14"/>
      <c r="AF36" s="14"/>
      <c r="AG36" s="14"/>
      <c r="AH36" s="14"/>
      <c r="AI36" s="14"/>
      <c r="AJ36" s="14"/>
      <c r="AK36" s="14"/>
      <c r="AL36" s="14"/>
      <c r="AM36" s="14"/>
      <c r="AN36" s="14"/>
      <c r="AO36" s="14"/>
      <c r="AP36" s="14"/>
      <c r="AQ36" s="14"/>
      <c r="AR36" s="14"/>
      <c r="AS36" s="14"/>
      <c r="AT36" s="14"/>
      <c r="AU36" s="14"/>
      <c r="AV36" s="14"/>
      <c r="AW36" s="14"/>
      <c r="AX36" s="14"/>
      <c r="AY36" s="14"/>
      <c r="AZ36" s="14"/>
      <c r="BA36" s="14"/>
      <c r="BB36" s="720"/>
      <c r="BC36" s="720"/>
      <c r="BD36" s="720"/>
      <c r="BE36" s="178"/>
      <c r="BF36" s="199"/>
      <c r="BG36" s="14"/>
      <c r="BH36" s="14"/>
      <c r="BI36" s="66"/>
      <c r="BJ36" s="210"/>
      <c r="BK36" s="210"/>
    </row>
    <row r="37" spans="1:124" s="161" customFormat="1" ht="14.25" customHeight="1">
      <c r="AF37" s="14"/>
      <c r="AG37" s="14"/>
      <c r="AH37" s="14"/>
      <c r="AI37" s="14"/>
      <c r="AJ37" s="14"/>
      <c r="AK37" s="14"/>
      <c r="AL37" s="14"/>
      <c r="AM37" s="14"/>
      <c r="AN37" s="14"/>
      <c r="AO37" s="14"/>
      <c r="AP37" s="14"/>
      <c r="AQ37" s="14"/>
      <c r="AR37" s="14"/>
      <c r="AS37" s="14"/>
      <c r="AT37" s="14"/>
      <c r="AU37" s="14"/>
      <c r="AV37" s="14"/>
      <c r="AW37" s="14"/>
      <c r="AX37" s="14"/>
      <c r="AY37" s="14"/>
      <c r="AZ37" s="14"/>
      <c r="BA37" s="14"/>
      <c r="BB37" s="720"/>
      <c r="BC37" s="720"/>
      <c r="BD37" s="720"/>
      <c r="BE37" s="178"/>
      <c r="BF37" s="199"/>
      <c r="BG37" s="189"/>
      <c r="BH37" s="189"/>
      <c r="BI37" s="189"/>
      <c r="BJ37" s="338"/>
      <c r="BK37" s="338"/>
    </row>
    <row r="38" spans="1:124" ht="15.75" customHeight="1">
      <c r="A38" s="10" t="str">
        <f>CONCATENATE([1]Sections!$A$1:$E$1," - / - ",[1]Sections!$A$11," ",[1]Sections!$B$11,": ",[1]Sections!$D$11," [ ",[1]Sections!$V$2," ",ROMAN(COUNT($BM$1:$BM$1022))," / ",ROMAN(BM38)," ]")</f>
        <v>Male Head of Household Questionnaire - / - Section 8: Expenditure &amp; Assets [ Page II / II ]</v>
      </c>
      <c r="B38" s="10"/>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55"/>
      <c r="BK38" s="155"/>
      <c r="BL38" s="13"/>
      <c r="BM38" s="13">
        <v>2</v>
      </c>
    </row>
    <row r="39" spans="1:124" ht="6" customHeight="1">
      <c r="BJ39" s="41"/>
      <c r="BK39" s="41"/>
    </row>
    <row r="40" spans="1:124" s="13" customFormat="1" ht="15" customHeight="1">
      <c r="A40" s="340">
        <f>VLOOKUP(BJ69,[1]eMHH!$F$4:$H$3000,3,FALSE)</f>
        <v>8.1499999999999968</v>
      </c>
      <c r="B40" s="291"/>
      <c r="C40" s="169" t="str">
        <f>VLOOKUP(BJ69,[1]eMHH!$I$4:$DV$3046,13,FALSE)</f>
        <v>Do you or hour household own any livestock or chickens?</v>
      </c>
      <c r="D40" s="169"/>
      <c r="E40" s="169"/>
      <c r="F40" s="169"/>
      <c r="G40" s="169"/>
      <c r="H40" s="169"/>
      <c r="I40" s="169"/>
      <c r="J40" s="169"/>
      <c r="K40" s="169"/>
      <c r="L40" s="169"/>
      <c r="M40" s="169"/>
      <c r="N40" s="169"/>
      <c r="O40" s="169"/>
      <c r="P40" s="169"/>
      <c r="Q40" s="169"/>
      <c r="R40" s="169"/>
      <c r="S40" s="169"/>
      <c r="T40" s="169"/>
      <c r="U40" s="169"/>
      <c r="V40" s="169"/>
      <c r="W40" s="169"/>
      <c r="X40" s="169"/>
      <c r="Y40" s="169"/>
      <c r="Z40" s="169"/>
      <c r="AA40" s="169"/>
      <c r="AB40" s="169"/>
      <c r="AC40" s="170"/>
      <c r="AE40" s="171"/>
      <c r="AF40" s="189"/>
      <c r="AG40" s="226" t="str">
        <f>VLOOKUP(BJ40,[1]eMHH!$I$4:$DV$3046,13,FALSE)</f>
        <v>Do you or your household have these items:</v>
      </c>
      <c r="AH40" s="159"/>
      <c r="AI40" s="159"/>
      <c r="AJ40" s="159"/>
      <c r="AK40" s="159"/>
      <c r="AL40" s="159"/>
      <c r="AM40" s="159"/>
      <c r="AN40" s="159"/>
      <c r="AO40" s="159"/>
      <c r="AP40" s="159"/>
      <c r="AQ40" s="159"/>
      <c r="AR40" s="159"/>
      <c r="AS40" s="159"/>
      <c r="AT40" s="159"/>
      <c r="AU40" s="159"/>
      <c r="AV40" s="159"/>
      <c r="AW40" s="159"/>
      <c r="AX40" s="159"/>
      <c r="AY40" s="159"/>
      <c r="AZ40" s="159"/>
      <c r="BA40" s="159"/>
      <c r="BB40" s="159"/>
      <c r="BC40" s="159"/>
      <c r="BD40" s="159"/>
      <c r="BE40" s="159"/>
      <c r="BF40" s="159"/>
      <c r="BG40" s="159"/>
      <c r="BH40" s="159"/>
      <c r="BI40" s="160"/>
      <c r="BJ40" s="174">
        <v>10.97</v>
      </c>
      <c r="BK40" s="174"/>
    </row>
    <row r="41" spans="1:124" ht="15" customHeight="1">
      <c r="A41" s="175">
        <v>1</v>
      </c>
      <c r="B41" s="176" t="str">
        <f>VLOOKUP(BJ69,[1]eMHH!$I$4:$DV$3046,15,FALSE)</f>
        <v>No</v>
      </c>
      <c r="C41" s="334"/>
      <c r="D41" s="196" t="str">
        <f>CONCATENATE("[&gt;&gt;",FIXED(VLOOKUP(BJ69,[1]eMHH!$I$4:$DV$3046,4,FALSE),2),"]")</f>
        <v>[&gt;&gt;8.24]</v>
      </c>
      <c r="E41" s="334"/>
      <c r="F41" s="334"/>
      <c r="G41" s="334"/>
      <c r="H41" s="334"/>
      <c r="I41" s="334"/>
      <c r="J41" s="25"/>
      <c r="K41" s="25"/>
      <c r="L41" s="25"/>
      <c r="M41" s="25"/>
      <c r="N41" s="175" t="s">
        <v>0</v>
      </c>
      <c r="O41" s="176" t="s">
        <v>84</v>
      </c>
      <c r="P41" s="176"/>
      <c r="Q41" s="334"/>
      <c r="R41" s="196" t="str">
        <f>CONCATENATE("[&gt;&gt;",FIXED(VLOOKUP(BJ69,[1]eMHH!$I$4:$DV$3046,4,FALSE),2),"]")</f>
        <v>[&gt;&gt;8.24]</v>
      </c>
      <c r="S41" s="334"/>
      <c r="T41" s="334"/>
      <c r="U41" s="334"/>
      <c r="V41" s="25"/>
      <c r="W41" s="25"/>
      <c r="Z41" s="25"/>
      <c r="AA41" s="334"/>
      <c r="AB41" s="334"/>
      <c r="AC41" s="751"/>
      <c r="AE41" s="307"/>
      <c r="AF41" s="189"/>
      <c r="AG41" s="752">
        <f>VLOOKUP(BJ41,[1]eMHH!$F$4:$H$3000,3,FALSE)</f>
        <v>8.2399999999999949</v>
      </c>
      <c r="AH41" s="753"/>
      <c r="AI41" s="569" t="str">
        <f>VLOOKUP(BJ41,[1]eMHH!$I$4:$DV$515,13,FALSE)</f>
        <v>Carpet?</v>
      </c>
      <c r="AJ41" s="169"/>
      <c r="AK41" s="169"/>
      <c r="AL41" s="169"/>
      <c r="AM41" s="169"/>
      <c r="AN41" s="169"/>
      <c r="AO41" s="169"/>
      <c r="AP41" s="169"/>
      <c r="AQ41" s="169"/>
      <c r="AR41" s="169"/>
      <c r="AS41" s="169"/>
      <c r="AT41" s="169"/>
      <c r="AU41" s="169"/>
      <c r="AV41" s="169"/>
      <c r="AW41" s="170"/>
      <c r="AX41" s="175">
        <v>1</v>
      </c>
      <c r="AY41" s="215" t="str">
        <f>VLOOKUP(BJ41,[1]eMHH!$I$4:$DU$515,15,FALSE)</f>
        <v>No</v>
      </c>
      <c r="AZ41" s="25"/>
      <c r="BA41" s="25"/>
      <c r="BB41" s="25"/>
      <c r="BC41" s="25"/>
      <c r="BD41" s="25"/>
      <c r="BE41" s="176"/>
      <c r="BF41" s="25"/>
      <c r="BG41" s="25"/>
      <c r="BH41" s="754"/>
      <c r="BI41" s="175" t="s">
        <v>0</v>
      </c>
      <c r="BJ41" s="174">
        <v>10.23</v>
      </c>
      <c r="BK41" s="174"/>
    </row>
    <row r="42" spans="1:124" s="13" customFormat="1" ht="15" customHeight="1">
      <c r="A42" s="175">
        <v>2</v>
      </c>
      <c r="B42" s="204" t="str">
        <f>VLOOKUP(BJ69,[1]eMHH!$I$4:$DV$3046,16,FALSE)</f>
        <v>Yes</v>
      </c>
      <c r="C42" s="355"/>
      <c r="D42" s="355"/>
      <c r="E42" s="356"/>
      <c r="F42" s="356"/>
      <c r="G42" s="356"/>
      <c r="H42" s="356"/>
      <c r="I42" s="356"/>
      <c r="J42" s="223"/>
      <c r="K42" s="223"/>
      <c r="L42" s="223"/>
      <c r="M42" s="223"/>
      <c r="N42" s="175" t="s">
        <v>1</v>
      </c>
      <c r="O42" s="204" t="s">
        <v>85</v>
      </c>
      <c r="P42" s="204"/>
      <c r="Q42" s="224"/>
      <c r="R42" s="224"/>
      <c r="S42" s="225" t="str">
        <f>CONCATENATE("[&gt;&gt;",FIXED(VLOOKUP(BJ69,[1]eMHH!$I$4:$DV$3046,4,FALSE),2),"]")</f>
        <v>[&gt;&gt;8.24]</v>
      </c>
      <c r="T42" s="223"/>
      <c r="U42" s="224"/>
      <c r="V42" s="44"/>
      <c r="W42" s="223"/>
      <c r="X42" s="223"/>
      <c r="Y42" s="223"/>
      <c r="Z42" s="223"/>
      <c r="AA42" s="224"/>
      <c r="AB42" s="224"/>
      <c r="AC42" s="755"/>
      <c r="AE42" s="171"/>
      <c r="AF42" s="189"/>
      <c r="AG42" s="521"/>
      <c r="AH42" s="522"/>
      <c r="AI42" s="569"/>
      <c r="AJ42" s="169"/>
      <c r="AK42" s="169"/>
      <c r="AL42" s="169"/>
      <c r="AM42" s="169"/>
      <c r="AN42" s="169"/>
      <c r="AO42" s="169"/>
      <c r="AP42" s="169"/>
      <c r="AQ42" s="169"/>
      <c r="AR42" s="169"/>
      <c r="AS42" s="169"/>
      <c r="AT42" s="169"/>
      <c r="AU42" s="169"/>
      <c r="AV42" s="169"/>
      <c r="AW42" s="170"/>
      <c r="AX42" s="175">
        <v>2</v>
      </c>
      <c r="AY42" s="219" t="str">
        <f>VLOOKUP(BJ41,[1]eMHH!$I$4:$DU$515,16,FALSE)</f>
        <v>Yes</v>
      </c>
      <c r="AZ42" s="223"/>
      <c r="BA42" s="223"/>
      <c r="BB42" s="223"/>
      <c r="BC42" s="223"/>
      <c r="BD42" s="223"/>
      <c r="BE42" s="204"/>
      <c r="BF42" s="223"/>
      <c r="BG42" s="223"/>
      <c r="BH42" s="756"/>
      <c r="BI42" s="175" t="s">
        <v>1</v>
      </c>
      <c r="BJ42" s="186">
        <f>VLOOKUP(BJ41,[1]eMHH!$I$4:$DV$515,65,FALSE)</f>
        <v>2</v>
      </c>
      <c r="BK42" s="186"/>
    </row>
    <row r="43" spans="1:124" s="283" customFormat="1" ht="15" customHeight="1">
      <c r="A43" s="757" t="str">
        <f>VLOOKUP(BJ72,[1]eMHH!$F$4:$H$3000,3,FALSE)</f>
        <v>-</v>
      </c>
      <c r="B43" s="757"/>
      <c r="C43" s="189"/>
      <c r="D43" s="189"/>
      <c r="E43" s="189"/>
      <c r="F43" s="189"/>
      <c r="G43" s="189"/>
      <c r="H43" s="189"/>
      <c r="I43" s="189"/>
      <c r="J43" s="189"/>
      <c r="K43" s="189"/>
      <c r="L43" s="189"/>
      <c r="M43" s="189"/>
      <c r="N43" s="189"/>
      <c r="O43" s="189"/>
      <c r="P43" s="189"/>
      <c r="Q43" s="189"/>
      <c r="R43" s="189"/>
      <c r="S43" s="189"/>
      <c r="T43" s="14"/>
      <c r="U43" s="14"/>
      <c r="V43" s="343"/>
      <c r="W43" s="343"/>
      <c r="X43" s="189"/>
      <c r="Y43" s="189"/>
      <c r="Z43" s="189"/>
      <c r="AA43" s="189"/>
      <c r="AB43" s="189"/>
      <c r="AC43" s="189"/>
      <c r="AD43" s="189"/>
      <c r="AE43" s="758"/>
      <c r="AF43" s="189"/>
      <c r="AG43" s="521">
        <f>VLOOKUP(BJ43,[1]eMHH!$F$4:$H$3000,3,FALSE)</f>
        <v>8.2499999999999947</v>
      </c>
      <c r="AH43" s="522"/>
      <c r="AI43" s="569" t="str">
        <f>VLOOKUP(BJ43,[1]eMHH!$I$4:$DV$515,13,FALSE)</f>
        <v>Afghan Hand-Made Carpet, Strip Cotton Carpet, Thick Woolen Carpet, or Carpet?</v>
      </c>
      <c r="AJ43" s="169"/>
      <c r="AK43" s="169"/>
      <c r="AL43" s="169"/>
      <c r="AM43" s="169"/>
      <c r="AN43" s="169"/>
      <c r="AO43" s="169"/>
      <c r="AP43" s="169"/>
      <c r="AQ43" s="169"/>
      <c r="AR43" s="169"/>
      <c r="AS43" s="169"/>
      <c r="AT43" s="169"/>
      <c r="AU43" s="169"/>
      <c r="AV43" s="169"/>
      <c r="AW43" s="170"/>
      <c r="AX43" s="175">
        <v>1</v>
      </c>
      <c r="AY43" s="215" t="str">
        <f>VLOOKUP(BJ43,[1]eMHH!$I$4:$DU$515,15,FALSE)</f>
        <v>No</v>
      </c>
      <c r="AZ43" s="25"/>
      <c r="BA43" s="25"/>
      <c r="BB43" s="25"/>
      <c r="BC43" s="25"/>
      <c r="BD43" s="25"/>
      <c r="BE43" s="176"/>
      <c r="BF43" s="25"/>
      <c r="BG43" s="25"/>
      <c r="BH43" s="754"/>
      <c r="BI43" s="175" t="s">
        <v>0</v>
      </c>
      <c r="BJ43" s="174">
        <v>10.24</v>
      </c>
      <c r="BK43" s="174"/>
      <c r="BL43" s="267"/>
      <c r="BM43" s="267"/>
      <c r="BN43" s="267"/>
      <c r="BO43" s="267"/>
      <c r="BP43" s="267"/>
      <c r="BQ43" s="267"/>
      <c r="BR43" s="267"/>
      <c r="BS43" s="267"/>
      <c r="BT43" s="267"/>
      <c r="BU43" s="267"/>
      <c r="BV43" s="267"/>
      <c r="BW43" s="267"/>
      <c r="BX43" s="267"/>
      <c r="BY43" s="267"/>
      <c r="BZ43" s="267"/>
      <c r="CA43" s="267"/>
      <c r="CB43" s="267"/>
      <c r="CC43" s="267"/>
      <c r="CD43" s="267"/>
      <c r="CE43" s="267"/>
      <c r="CF43" s="267"/>
      <c r="CG43" s="267"/>
      <c r="CH43" s="267"/>
      <c r="CI43" s="267"/>
      <c r="CJ43" s="267"/>
      <c r="CK43" s="267"/>
      <c r="CL43" s="267"/>
      <c r="CM43" s="267"/>
      <c r="CN43" s="267"/>
      <c r="CO43" s="267"/>
      <c r="CP43" s="267"/>
      <c r="CQ43" s="267"/>
      <c r="CR43" s="267"/>
      <c r="CS43" s="267"/>
      <c r="CT43" s="267"/>
      <c r="CU43" s="267"/>
      <c r="CV43" s="267"/>
      <c r="CW43" s="267"/>
      <c r="CX43" s="267"/>
      <c r="CY43" s="267"/>
      <c r="CZ43" s="267"/>
      <c r="DA43" s="267"/>
      <c r="DB43" s="267"/>
      <c r="DC43" s="267"/>
      <c r="DD43" s="267"/>
      <c r="DE43" s="267"/>
      <c r="DF43" s="267"/>
      <c r="DG43" s="267"/>
      <c r="DH43" s="267"/>
      <c r="DI43" s="267"/>
      <c r="DJ43" s="267"/>
      <c r="DK43" s="267"/>
      <c r="DL43" s="267"/>
      <c r="DM43" s="267"/>
      <c r="DN43" s="267"/>
      <c r="DO43" s="267"/>
      <c r="DP43" s="267"/>
      <c r="DQ43" s="267"/>
      <c r="DR43" s="267"/>
      <c r="DS43" s="267"/>
      <c r="DT43" s="267"/>
    </row>
    <row r="44" spans="1:124" s="283" customFormat="1" ht="15" customHeight="1">
      <c r="A44" s="569" t="str">
        <f>VLOOKUP(BJ72,[1]eMHH!$I$4:$DV$3046,13,FALSE)</f>
        <v>How many types of these animals do you have:</v>
      </c>
      <c r="B44" s="169"/>
      <c r="C44" s="159"/>
      <c r="D44" s="159"/>
      <c r="E44" s="159"/>
      <c r="F44" s="159"/>
      <c r="G44" s="159"/>
      <c r="H44" s="159"/>
      <c r="I44" s="159"/>
      <c r="J44" s="159"/>
      <c r="K44" s="159"/>
      <c r="L44" s="159"/>
      <c r="M44" s="159"/>
      <c r="N44" s="159"/>
      <c r="O44" s="159"/>
      <c r="P44" s="159"/>
      <c r="Q44" s="159"/>
      <c r="R44" s="159"/>
      <c r="S44" s="159"/>
      <c r="T44" s="159"/>
      <c r="U44" s="159"/>
      <c r="V44" s="159"/>
      <c r="W44" s="159"/>
      <c r="X44" s="159"/>
      <c r="Y44" s="159"/>
      <c r="Z44" s="159"/>
      <c r="AA44" s="159"/>
      <c r="AB44" s="159"/>
      <c r="AC44" s="160"/>
      <c r="AE44" s="379"/>
      <c r="AF44" s="275"/>
      <c r="AG44" s="521"/>
      <c r="AH44" s="522"/>
      <c r="AI44" s="569"/>
      <c r="AJ44" s="169"/>
      <c r="AK44" s="169"/>
      <c r="AL44" s="169"/>
      <c r="AM44" s="169"/>
      <c r="AN44" s="169"/>
      <c r="AO44" s="169"/>
      <c r="AP44" s="169"/>
      <c r="AQ44" s="169"/>
      <c r="AR44" s="169"/>
      <c r="AS44" s="169"/>
      <c r="AT44" s="169"/>
      <c r="AU44" s="169"/>
      <c r="AV44" s="169"/>
      <c r="AW44" s="170"/>
      <c r="AX44" s="175">
        <v>2</v>
      </c>
      <c r="AY44" s="219" t="str">
        <f>VLOOKUP(BJ43,[1]eMHH!$I$4:$DU$515,16,FALSE)</f>
        <v>Yes</v>
      </c>
      <c r="AZ44" s="223"/>
      <c r="BA44" s="223"/>
      <c r="BB44" s="223"/>
      <c r="BC44" s="223"/>
      <c r="BD44" s="223"/>
      <c r="BE44" s="204"/>
      <c r="BF44" s="223"/>
      <c r="BG44" s="223"/>
      <c r="BH44" s="756"/>
      <c r="BI44" s="175" t="s">
        <v>1</v>
      </c>
      <c r="BJ44" s="186">
        <f>VLOOKUP(BJ43,[1]eMHH!$I$4:$DV$515,65,FALSE)</f>
        <v>2</v>
      </c>
      <c r="BK44" s="186"/>
      <c r="BL44" s="267"/>
      <c r="BM44" s="267"/>
      <c r="BN44" s="267"/>
      <c r="BO44" s="267"/>
      <c r="BP44" s="267"/>
      <c r="BQ44" s="267"/>
      <c r="BR44" s="267"/>
      <c r="BS44" s="267"/>
      <c r="CY44" s="267"/>
      <c r="CZ44" s="267"/>
      <c r="DA44" s="267"/>
      <c r="DB44" s="267"/>
      <c r="DC44" s="267"/>
      <c r="DD44" s="267"/>
      <c r="DE44" s="267"/>
      <c r="DF44" s="267"/>
      <c r="DG44" s="267"/>
      <c r="DH44" s="267"/>
      <c r="DI44" s="267"/>
      <c r="DJ44" s="267"/>
      <c r="DK44" s="267"/>
      <c r="DL44" s="267"/>
      <c r="DM44" s="267"/>
      <c r="DN44" s="267"/>
      <c r="DO44" s="267"/>
      <c r="DP44" s="267"/>
      <c r="DQ44" s="267"/>
      <c r="DR44" s="267"/>
      <c r="DS44" s="267"/>
      <c r="DT44" s="267"/>
    </row>
    <row r="45" spans="1:124" s="283" customFormat="1" ht="15" customHeight="1">
      <c r="A45" s="517">
        <f>VLOOKUP(BJ73,[1]eMHH!$F$4:$H$3000,3,FALSE)</f>
        <v>8.1599999999999966</v>
      </c>
      <c r="B45" s="518"/>
      <c r="C45" s="290" t="str">
        <f>VLOOKUP(BJ73,[1]eMHH!$I$4:$DV$515,13,FALSE)</f>
        <v>Oxen?</v>
      </c>
      <c r="D45" s="290"/>
      <c r="E45" s="290"/>
      <c r="F45" s="290"/>
      <c r="G45" s="290"/>
      <c r="H45" s="290"/>
      <c r="I45" s="290"/>
      <c r="J45" s="290"/>
      <c r="K45" s="290"/>
      <c r="L45" s="290"/>
      <c r="M45" s="290"/>
      <c r="N45" s="200">
        <v>0</v>
      </c>
      <c r="O45" s="759" t="str">
        <f>VLOOKUP(BJ73,[1]eMHH!$I$4:$DU$515,15,FALSE)</f>
        <v>Zero</v>
      </c>
      <c r="P45" s="759"/>
      <c r="Q45" s="759"/>
      <c r="R45" s="760" t="s">
        <v>2</v>
      </c>
      <c r="S45" s="760"/>
      <c r="T45" s="760"/>
      <c r="U45" s="760"/>
      <c r="V45" s="760"/>
      <c r="W45" s="760"/>
      <c r="X45" s="760"/>
      <c r="Y45" s="760"/>
      <c r="Z45" s="760"/>
      <c r="AA45" s="760"/>
      <c r="AB45" s="761"/>
      <c r="AC45" s="175" t="s">
        <v>0</v>
      </c>
      <c r="AE45" s="379"/>
      <c r="AF45" s="178"/>
      <c r="AG45" s="521">
        <f>VLOOKUP(BJ45,[1]eMHH!$F$4:$H$3000,3,FALSE)</f>
        <v>8.2599999999999945</v>
      </c>
      <c r="AH45" s="522"/>
      <c r="AI45" s="569" t="str">
        <f>VLOOKUP(BJ45,[1]eMHH!$I$4:$DV$515,13,FALSE)</f>
        <v>Radio?</v>
      </c>
      <c r="AJ45" s="169"/>
      <c r="AK45" s="169"/>
      <c r="AL45" s="169"/>
      <c r="AM45" s="169"/>
      <c r="AN45" s="169"/>
      <c r="AO45" s="169"/>
      <c r="AP45" s="169"/>
      <c r="AQ45" s="169"/>
      <c r="AR45" s="169"/>
      <c r="AS45" s="169"/>
      <c r="AT45" s="169"/>
      <c r="AU45" s="169"/>
      <c r="AV45" s="169"/>
      <c r="AW45" s="170"/>
      <c r="AX45" s="175">
        <v>1</v>
      </c>
      <c r="AY45" s="215" t="str">
        <f>VLOOKUP(BJ45,[1]eMHH!$I$4:$DU$515,15,FALSE)</f>
        <v>No</v>
      </c>
      <c r="AZ45" s="25"/>
      <c r="BA45" s="25"/>
      <c r="BB45" s="25"/>
      <c r="BC45" s="25"/>
      <c r="BD45" s="25"/>
      <c r="BE45" s="176"/>
      <c r="BF45" s="25"/>
      <c r="BG45" s="25"/>
      <c r="BH45" s="754"/>
      <c r="BI45" s="175" t="s">
        <v>0</v>
      </c>
      <c r="BJ45" s="174">
        <v>10.25</v>
      </c>
      <c r="BK45" s="174"/>
      <c r="BL45" s="267"/>
      <c r="BM45" s="267"/>
      <c r="BN45" s="267"/>
      <c r="BO45" s="267"/>
      <c r="BP45" s="267"/>
      <c r="BQ45" s="267"/>
      <c r="BR45" s="267"/>
      <c r="BS45" s="267"/>
      <c r="CY45" s="267"/>
      <c r="CZ45" s="267"/>
      <c r="DA45" s="267"/>
      <c r="DB45" s="267"/>
      <c r="DC45" s="267"/>
      <c r="DD45" s="267"/>
      <c r="DE45" s="267"/>
      <c r="DF45" s="267"/>
      <c r="DG45" s="267"/>
      <c r="DH45" s="267"/>
      <c r="DI45" s="267"/>
      <c r="DJ45" s="267"/>
      <c r="DK45" s="267"/>
      <c r="DL45" s="267"/>
      <c r="DM45" s="267"/>
      <c r="DN45" s="267"/>
      <c r="DO45" s="267"/>
      <c r="DP45" s="267"/>
      <c r="DQ45" s="267"/>
      <c r="DR45" s="267"/>
      <c r="DS45" s="267"/>
      <c r="DT45" s="267"/>
    </row>
    <row r="46" spans="1:124" s="283" customFormat="1" ht="15" customHeight="1" thickBot="1">
      <c r="A46" s="521"/>
      <c r="B46" s="522"/>
      <c r="C46" s="519"/>
      <c r="D46" s="519"/>
      <c r="E46" s="519"/>
      <c r="F46" s="519"/>
      <c r="G46" s="519"/>
      <c r="H46" s="519"/>
      <c r="I46" s="519"/>
      <c r="J46" s="519"/>
      <c r="K46" s="519"/>
      <c r="L46" s="519"/>
      <c r="M46" s="519"/>
      <c r="N46" s="206"/>
      <c r="O46" s="762"/>
      <c r="P46" s="762"/>
      <c r="Q46" s="762"/>
      <c r="R46" s="763"/>
      <c r="S46" s="763"/>
      <c r="T46" s="763"/>
      <c r="U46" s="763"/>
      <c r="V46" s="763"/>
      <c r="W46" s="763"/>
      <c r="X46" s="763"/>
      <c r="Y46" s="763"/>
      <c r="Z46" s="763"/>
      <c r="AA46" s="763"/>
      <c r="AB46" s="764"/>
      <c r="AC46" s="523" t="s">
        <v>1</v>
      </c>
      <c r="AE46" s="379"/>
      <c r="AF46" s="178"/>
      <c r="AG46" s="521"/>
      <c r="AH46" s="522"/>
      <c r="AI46" s="569"/>
      <c r="AJ46" s="169"/>
      <c r="AK46" s="169"/>
      <c r="AL46" s="169"/>
      <c r="AM46" s="169"/>
      <c r="AN46" s="169"/>
      <c r="AO46" s="169"/>
      <c r="AP46" s="169"/>
      <c r="AQ46" s="169"/>
      <c r="AR46" s="169"/>
      <c r="AS46" s="169"/>
      <c r="AT46" s="169"/>
      <c r="AU46" s="169"/>
      <c r="AV46" s="169"/>
      <c r="AW46" s="170"/>
      <c r="AX46" s="175">
        <v>2</v>
      </c>
      <c r="AY46" s="219" t="str">
        <f>VLOOKUP(BJ45,[1]eMHH!$I$4:$DU$515,16,FALSE)</f>
        <v>Yes</v>
      </c>
      <c r="AZ46" s="223"/>
      <c r="BA46" s="223"/>
      <c r="BB46" s="223"/>
      <c r="BC46" s="223"/>
      <c r="BD46" s="223"/>
      <c r="BE46" s="204"/>
      <c r="BF46" s="223"/>
      <c r="BG46" s="223"/>
      <c r="BH46" s="756"/>
      <c r="BI46" s="175" t="s">
        <v>1</v>
      </c>
      <c r="BJ46" s="186">
        <f>VLOOKUP(BJ45,[1]eMHH!$I$4:$DV$515,65,FALSE)</f>
        <v>2</v>
      </c>
      <c r="BK46" s="186"/>
      <c r="BL46" s="267"/>
      <c r="BM46" s="267"/>
      <c r="BN46" s="267"/>
      <c r="BO46" s="267"/>
      <c r="CY46" s="267"/>
      <c r="CZ46" s="267"/>
      <c r="DA46" s="267"/>
      <c r="DB46" s="267"/>
      <c r="DC46" s="267"/>
      <c r="DD46" s="267"/>
      <c r="DE46" s="267"/>
      <c r="DF46" s="267"/>
      <c r="DG46" s="267"/>
      <c r="DH46" s="267"/>
      <c r="DI46" s="267"/>
      <c r="DJ46" s="267"/>
      <c r="DK46" s="267"/>
      <c r="DL46" s="267"/>
      <c r="DM46" s="267"/>
      <c r="DN46" s="267"/>
      <c r="DO46" s="267"/>
      <c r="DP46" s="267"/>
      <c r="DQ46" s="267"/>
      <c r="DR46" s="267"/>
      <c r="DS46" s="267"/>
      <c r="DT46" s="267"/>
    </row>
    <row r="47" spans="1:124" s="283" customFormat="1" ht="15" customHeight="1">
      <c r="A47" s="517">
        <f>VLOOKUP(BJ75,[1]eMHH!$F$4:$H$3000,3,FALSE)</f>
        <v>8.1699999999999964</v>
      </c>
      <c r="B47" s="518"/>
      <c r="C47" s="290" t="str">
        <f>VLOOKUP(BJ75,[1]eMHH!$I$4:$DV$515,13,FALSE)</f>
        <v>Cow?</v>
      </c>
      <c r="D47" s="290"/>
      <c r="E47" s="290"/>
      <c r="F47" s="290"/>
      <c r="G47" s="290"/>
      <c r="H47" s="290"/>
      <c r="I47" s="290"/>
      <c r="J47" s="290"/>
      <c r="K47" s="290"/>
      <c r="L47" s="290"/>
      <c r="M47" s="290"/>
      <c r="N47" s="200">
        <v>0</v>
      </c>
      <c r="O47" s="759" t="str">
        <f>VLOOKUP(BJ75,[1]eMHH!$I$4:$DU$515,15,FALSE)</f>
        <v>Zero</v>
      </c>
      <c r="P47" s="759"/>
      <c r="Q47" s="759"/>
      <c r="R47" s="760" t="s">
        <v>2</v>
      </c>
      <c r="S47" s="760"/>
      <c r="T47" s="760"/>
      <c r="U47" s="760"/>
      <c r="V47" s="760"/>
      <c r="W47" s="760"/>
      <c r="X47" s="760"/>
      <c r="Y47" s="760"/>
      <c r="Z47" s="760"/>
      <c r="AA47" s="760"/>
      <c r="AB47" s="761"/>
      <c r="AC47" s="524" t="s">
        <v>0</v>
      </c>
      <c r="AE47" s="379"/>
      <c r="AF47" s="178"/>
      <c r="AG47" s="521">
        <f>VLOOKUP(BJ47,[1]eMHH!$F$4:$H$3000,3,FALSE)</f>
        <v>8.2699999999999942</v>
      </c>
      <c r="AH47" s="522"/>
      <c r="AI47" s="569" t="str">
        <f>VLOOKUP(BJ47,[1]eMHH!$I$4:$DV$515,13,FALSE)</f>
        <v>Mobile Phone?</v>
      </c>
      <c r="AJ47" s="169"/>
      <c r="AK47" s="169"/>
      <c r="AL47" s="169"/>
      <c r="AM47" s="169"/>
      <c r="AN47" s="169"/>
      <c r="AO47" s="169"/>
      <c r="AP47" s="169"/>
      <c r="AQ47" s="169"/>
      <c r="AR47" s="169"/>
      <c r="AS47" s="169"/>
      <c r="AT47" s="169"/>
      <c r="AU47" s="169"/>
      <c r="AV47" s="169"/>
      <c r="AW47" s="170"/>
      <c r="AX47" s="175">
        <v>1</v>
      </c>
      <c r="AY47" s="215" t="str">
        <f>VLOOKUP(BJ47,[1]eMHH!$I$4:$DU$515,15,FALSE)</f>
        <v>No</v>
      </c>
      <c r="AZ47" s="25"/>
      <c r="BA47" s="25"/>
      <c r="BB47" s="25"/>
      <c r="BC47" s="25"/>
      <c r="BD47" s="25"/>
      <c r="BE47" s="176"/>
      <c r="BF47" s="25"/>
      <c r="BG47" s="25"/>
      <c r="BH47" s="754"/>
      <c r="BI47" s="175" t="s">
        <v>0</v>
      </c>
      <c r="BJ47" s="174">
        <v>10.26</v>
      </c>
      <c r="BK47" s="174"/>
      <c r="BL47" s="267"/>
      <c r="BM47" s="267"/>
      <c r="BN47" s="267"/>
      <c r="BO47" s="267"/>
      <c r="CY47" s="267"/>
      <c r="CZ47" s="267"/>
      <c r="DA47" s="267"/>
      <c r="DB47" s="267"/>
      <c r="DC47" s="267"/>
      <c r="DD47" s="267"/>
      <c r="DE47" s="267"/>
      <c r="DF47" s="267"/>
      <c r="DG47" s="267"/>
      <c r="DH47" s="267"/>
      <c r="DI47" s="267"/>
      <c r="DJ47" s="267"/>
      <c r="DK47" s="267"/>
      <c r="DL47" s="267"/>
      <c r="DM47" s="267"/>
      <c r="DN47" s="267"/>
      <c r="DO47" s="267"/>
      <c r="DP47" s="267"/>
      <c r="DQ47" s="267"/>
      <c r="DR47" s="267"/>
      <c r="DS47" s="267"/>
      <c r="DT47" s="267"/>
    </row>
    <row r="48" spans="1:124" s="283" customFormat="1" ht="15" customHeight="1" thickBot="1">
      <c r="A48" s="521"/>
      <c r="B48" s="522"/>
      <c r="C48" s="519"/>
      <c r="D48" s="519"/>
      <c r="E48" s="519"/>
      <c r="F48" s="519"/>
      <c r="G48" s="519"/>
      <c r="H48" s="519"/>
      <c r="I48" s="519"/>
      <c r="J48" s="519"/>
      <c r="K48" s="519"/>
      <c r="L48" s="519"/>
      <c r="M48" s="519"/>
      <c r="N48" s="206"/>
      <c r="O48" s="762"/>
      <c r="P48" s="762"/>
      <c r="Q48" s="762"/>
      <c r="R48" s="763"/>
      <c r="S48" s="763"/>
      <c r="T48" s="763"/>
      <c r="U48" s="763"/>
      <c r="V48" s="763"/>
      <c r="W48" s="763"/>
      <c r="X48" s="763"/>
      <c r="Y48" s="763"/>
      <c r="Z48" s="763"/>
      <c r="AA48" s="763"/>
      <c r="AB48" s="764"/>
      <c r="AC48" s="523" t="s">
        <v>1</v>
      </c>
      <c r="AE48" s="379"/>
      <c r="AF48" s="178"/>
      <c r="AG48" s="521"/>
      <c r="AH48" s="522"/>
      <c r="AI48" s="569"/>
      <c r="AJ48" s="169"/>
      <c r="AK48" s="169"/>
      <c r="AL48" s="169"/>
      <c r="AM48" s="169"/>
      <c r="AN48" s="169"/>
      <c r="AO48" s="169"/>
      <c r="AP48" s="169"/>
      <c r="AQ48" s="169"/>
      <c r="AR48" s="169"/>
      <c r="AS48" s="169"/>
      <c r="AT48" s="169"/>
      <c r="AU48" s="169"/>
      <c r="AV48" s="169"/>
      <c r="AW48" s="170"/>
      <c r="AX48" s="175">
        <v>2</v>
      </c>
      <c r="AY48" s="219" t="str">
        <f>VLOOKUP(BJ47,[1]eMHH!$I$4:$DU$515,16,FALSE)</f>
        <v>Yes</v>
      </c>
      <c r="AZ48" s="223"/>
      <c r="BA48" s="223"/>
      <c r="BB48" s="223"/>
      <c r="BC48" s="223"/>
      <c r="BD48" s="223"/>
      <c r="BE48" s="204"/>
      <c r="BF48" s="223"/>
      <c r="BG48" s="223"/>
      <c r="BH48" s="756"/>
      <c r="BI48" s="175" t="s">
        <v>1</v>
      </c>
      <c r="BJ48" s="186">
        <f>VLOOKUP(BJ47,[1]eMHH!$I$4:$DV$515,65,FALSE)</f>
        <v>2</v>
      </c>
      <c r="BK48" s="186"/>
      <c r="BL48" s="267"/>
      <c r="BM48" s="267"/>
      <c r="BN48" s="267"/>
      <c r="BO48" s="267"/>
      <c r="CY48" s="267"/>
      <c r="CZ48" s="267"/>
      <c r="DA48" s="267"/>
      <c r="DB48" s="267"/>
      <c r="DC48" s="267"/>
      <c r="DD48" s="267"/>
      <c r="DE48" s="267"/>
      <c r="DF48" s="267"/>
      <c r="DG48" s="267"/>
      <c r="DH48" s="267"/>
      <c r="DI48" s="267"/>
      <c r="DJ48" s="267"/>
      <c r="DK48" s="267"/>
      <c r="DL48" s="267"/>
      <c r="DM48" s="267"/>
      <c r="DN48" s="267"/>
      <c r="DO48" s="267"/>
      <c r="DP48" s="267"/>
      <c r="DQ48" s="267"/>
      <c r="DR48" s="267"/>
      <c r="DS48" s="267"/>
      <c r="DT48" s="267"/>
    </row>
    <row r="49" spans="1:124" s="283" customFormat="1" ht="15" customHeight="1">
      <c r="A49" s="521">
        <f>VLOOKUP(BJ77,[1]eMHH!$F$4:$H$3000,3,FALSE)</f>
        <v>8.1799999999999962</v>
      </c>
      <c r="B49" s="522"/>
      <c r="C49" s="290" t="str">
        <f>VLOOKUP(BJ77,[1]eMHH!$I$4:$DV$515,13,FALSE)</f>
        <v>Horse?</v>
      </c>
      <c r="D49" s="290"/>
      <c r="E49" s="290"/>
      <c r="F49" s="290"/>
      <c r="G49" s="290"/>
      <c r="H49" s="290"/>
      <c r="I49" s="290"/>
      <c r="J49" s="290"/>
      <c r="K49" s="290"/>
      <c r="L49" s="290"/>
      <c r="M49" s="290"/>
      <c r="N49" s="200">
        <v>0</v>
      </c>
      <c r="O49" s="759" t="str">
        <f>VLOOKUP(BJ77,[1]eMHH!$I$4:$DU$515,15,FALSE)</f>
        <v>Zero</v>
      </c>
      <c r="P49" s="759"/>
      <c r="Q49" s="759"/>
      <c r="R49" s="760" t="s">
        <v>2</v>
      </c>
      <c r="S49" s="760"/>
      <c r="T49" s="760"/>
      <c r="U49" s="760"/>
      <c r="V49" s="760"/>
      <c r="W49" s="760"/>
      <c r="X49" s="760"/>
      <c r="Y49" s="760"/>
      <c r="Z49" s="760"/>
      <c r="AA49" s="760"/>
      <c r="AB49" s="761"/>
      <c r="AC49" s="524" t="s">
        <v>0</v>
      </c>
      <c r="AE49" s="379"/>
      <c r="AF49" s="178"/>
      <c r="AG49" s="521">
        <f>VLOOKUP(BJ49,[1]eMHH!$F$4:$H$3000,3,FALSE)</f>
        <v>8.279999999999994</v>
      </c>
      <c r="AH49" s="522"/>
      <c r="AI49" s="569" t="str">
        <f>VLOOKUP(BJ49,[1]eMHH!$I$4:$DV$515,13,FALSE)</f>
        <v>Television?</v>
      </c>
      <c r="AJ49" s="169"/>
      <c r="AK49" s="169"/>
      <c r="AL49" s="169"/>
      <c r="AM49" s="169"/>
      <c r="AN49" s="169"/>
      <c r="AO49" s="169"/>
      <c r="AP49" s="169"/>
      <c r="AQ49" s="169"/>
      <c r="AR49" s="169"/>
      <c r="AS49" s="169"/>
      <c r="AT49" s="169"/>
      <c r="AU49" s="169"/>
      <c r="AV49" s="169"/>
      <c r="AW49" s="170"/>
      <c r="AX49" s="175">
        <v>1</v>
      </c>
      <c r="AY49" s="215" t="str">
        <f>VLOOKUP(BJ49,[1]eMHH!$I$4:$DU$515,15,FALSE)</f>
        <v>No</v>
      </c>
      <c r="AZ49" s="25"/>
      <c r="BA49" s="25"/>
      <c r="BB49" s="25"/>
      <c r="BC49" s="25"/>
      <c r="BD49" s="25"/>
      <c r="BE49" s="176"/>
      <c r="BF49" s="25"/>
      <c r="BG49" s="25"/>
      <c r="BH49" s="754"/>
      <c r="BI49" s="175" t="s">
        <v>0</v>
      </c>
      <c r="BJ49" s="174">
        <v>10.27</v>
      </c>
      <c r="BK49" s="174"/>
      <c r="BL49" s="267"/>
      <c r="BM49" s="267"/>
      <c r="BN49" s="267"/>
      <c r="BO49" s="267"/>
      <c r="CY49" s="267"/>
      <c r="CZ49" s="267"/>
      <c r="DA49" s="267"/>
      <c r="DB49" s="267"/>
      <c r="DC49" s="267"/>
      <c r="DD49" s="267"/>
      <c r="DE49" s="267"/>
      <c r="DF49" s="267"/>
      <c r="DG49" s="267"/>
      <c r="DH49" s="267"/>
      <c r="DI49" s="267"/>
      <c r="DJ49" s="267"/>
      <c r="DK49" s="267"/>
      <c r="DL49" s="267"/>
      <c r="DM49" s="267"/>
      <c r="DN49" s="267"/>
      <c r="DO49" s="267"/>
      <c r="DP49" s="267"/>
      <c r="DQ49" s="267"/>
      <c r="DR49" s="267"/>
      <c r="DS49" s="267"/>
      <c r="DT49" s="267"/>
    </row>
    <row r="50" spans="1:124" s="283" customFormat="1" ht="15" customHeight="1" thickBot="1">
      <c r="A50" s="521"/>
      <c r="B50" s="522"/>
      <c r="C50" s="519"/>
      <c r="D50" s="519"/>
      <c r="E50" s="519"/>
      <c r="F50" s="519"/>
      <c r="G50" s="519"/>
      <c r="H50" s="519"/>
      <c r="I50" s="519"/>
      <c r="J50" s="519"/>
      <c r="K50" s="519"/>
      <c r="L50" s="519"/>
      <c r="M50" s="519"/>
      <c r="N50" s="206"/>
      <c r="O50" s="762"/>
      <c r="P50" s="762"/>
      <c r="Q50" s="762"/>
      <c r="R50" s="763"/>
      <c r="S50" s="763"/>
      <c r="T50" s="763"/>
      <c r="U50" s="763"/>
      <c r="V50" s="763"/>
      <c r="W50" s="763"/>
      <c r="X50" s="763"/>
      <c r="Y50" s="763"/>
      <c r="Z50" s="763"/>
      <c r="AA50" s="763"/>
      <c r="AB50" s="764"/>
      <c r="AC50" s="523" t="s">
        <v>1</v>
      </c>
      <c r="AE50" s="379"/>
      <c r="AF50" s="14"/>
      <c r="AG50" s="521"/>
      <c r="AH50" s="522"/>
      <c r="AI50" s="569"/>
      <c r="AJ50" s="169"/>
      <c r="AK50" s="169"/>
      <c r="AL50" s="169"/>
      <c r="AM50" s="169"/>
      <c r="AN50" s="169"/>
      <c r="AO50" s="169"/>
      <c r="AP50" s="169"/>
      <c r="AQ50" s="169"/>
      <c r="AR50" s="169"/>
      <c r="AS50" s="169"/>
      <c r="AT50" s="169"/>
      <c r="AU50" s="169"/>
      <c r="AV50" s="169"/>
      <c r="AW50" s="170"/>
      <c r="AX50" s="175">
        <v>2</v>
      </c>
      <c r="AY50" s="219" t="str">
        <f>VLOOKUP(BJ49,[1]eMHH!$I$4:$DU$515,16,FALSE)</f>
        <v>Yes</v>
      </c>
      <c r="AZ50" s="223"/>
      <c r="BA50" s="223"/>
      <c r="BB50" s="223"/>
      <c r="BC50" s="223"/>
      <c r="BD50" s="223"/>
      <c r="BE50" s="204"/>
      <c r="BF50" s="223"/>
      <c r="BG50" s="223"/>
      <c r="BH50" s="756"/>
      <c r="BI50" s="175" t="s">
        <v>1</v>
      </c>
      <c r="BJ50" s="186">
        <f>VLOOKUP(BJ49,[1]eMHH!$I$4:$DV$515,65,FALSE)</f>
        <v>2</v>
      </c>
      <c r="BK50" s="186"/>
      <c r="BL50" s="267"/>
      <c r="BM50" s="267"/>
      <c r="BN50" s="267"/>
      <c r="BO50" s="267"/>
      <c r="CY50" s="267"/>
      <c r="CZ50" s="267"/>
      <c r="DA50" s="267"/>
      <c r="DB50" s="267"/>
      <c r="DC50" s="267"/>
      <c r="DD50" s="267"/>
      <c r="DE50" s="267"/>
      <c r="DF50" s="267"/>
      <c r="DG50" s="267"/>
      <c r="DH50" s="267"/>
      <c r="DI50" s="267"/>
      <c r="DJ50" s="267"/>
      <c r="DK50" s="267"/>
      <c r="DL50" s="267"/>
      <c r="DM50" s="267"/>
      <c r="DN50" s="267"/>
      <c r="DO50" s="267"/>
      <c r="DP50" s="267"/>
      <c r="DQ50" s="267"/>
      <c r="DR50" s="267"/>
      <c r="DS50" s="267"/>
      <c r="DT50" s="267"/>
    </row>
    <row r="51" spans="1:124" s="283" customFormat="1" ht="15" customHeight="1">
      <c r="A51" s="521">
        <f>VLOOKUP(BJ79,[1]eMHH!$F$4:$H$3000,3,FALSE)</f>
        <v>8.1899999999999959</v>
      </c>
      <c r="B51" s="522"/>
      <c r="C51" s="290" t="str">
        <f>VLOOKUP(BJ79,[1]eMHH!$I$4:$DV$515,13,FALSE)</f>
        <v>Donkey?</v>
      </c>
      <c r="D51" s="290"/>
      <c r="E51" s="290"/>
      <c r="F51" s="290"/>
      <c r="G51" s="290"/>
      <c r="H51" s="290"/>
      <c r="I51" s="290"/>
      <c r="J51" s="290"/>
      <c r="K51" s="290"/>
      <c r="L51" s="290"/>
      <c r="M51" s="290"/>
      <c r="N51" s="200">
        <v>0</v>
      </c>
      <c r="O51" s="759" t="str">
        <f>VLOOKUP(BJ79,[1]eMHH!$I$4:$DU$515,15,FALSE)</f>
        <v>Zero</v>
      </c>
      <c r="P51" s="759"/>
      <c r="Q51" s="759"/>
      <c r="R51" s="760" t="s">
        <v>2</v>
      </c>
      <c r="S51" s="760"/>
      <c r="T51" s="760"/>
      <c r="U51" s="760"/>
      <c r="V51" s="760"/>
      <c r="W51" s="760"/>
      <c r="X51" s="760"/>
      <c r="Y51" s="760"/>
      <c r="Z51" s="760"/>
      <c r="AA51" s="760"/>
      <c r="AB51" s="761"/>
      <c r="AC51" s="524" t="s">
        <v>0</v>
      </c>
      <c r="AE51" s="379"/>
      <c r="AF51" s="14"/>
      <c r="AG51" s="521">
        <f>VLOOKUP(BJ51,[1]eMHH!$F$4:$H$3000,3,FALSE)</f>
        <v>8.2899999999999938</v>
      </c>
      <c r="AH51" s="522"/>
      <c r="AI51" s="569" t="str">
        <f>VLOOKUP(BJ51,[1]eMHH!$I$4:$DV$515,13,FALSE)</f>
        <v>Dish or Satellite?</v>
      </c>
      <c r="AJ51" s="169"/>
      <c r="AK51" s="169"/>
      <c r="AL51" s="169"/>
      <c r="AM51" s="169"/>
      <c r="AN51" s="169"/>
      <c r="AO51" s="169"/>
      <c r="AP51" s="169"/>
      <c r="AQ51" s="169"/>
      <c r="AR51" s="169"/>
      <c r="AS51" s="169"/>
      <c r="AT51" s="169"/>
      <c r="AU51" s="169"/>
      <c r="AV51" s="169"/>
      <c r="AW51" s="170"/>
      <c r="AX51" s="175">
        <v>1</v>
      </c>
      <c r="AY51" s="215" t="str">
        <f>VLOOKUP(BJ51,[1]eMHH!$I$4:$DU$515,15,FALSE)</f>
        <v>No</v>
      </c>
      <c r="AZ51" s="25"/>
      <c r="BA51" s="25"/>
      <c r="BB51" s="25"/>
      <c r="BC51" s="25"/>
      <c r="BD51" s="25"/>
      <c r="BE51" s="176"/>
      <c r="BF51" s="25"/>
      <c r="BG51" s="25"/>
      <c r="BH51" s="754"/>
      <c r="BI51" s="175" t="s">
        <v>0</v>
      </c>
      <c r="BJ51" s="174">
        <v>10.64</v>
      </c>
      <c r="BK51" s="174"/>
      <c r="BL51" s="267"/>
      <c r="BM51" s="267"/>
      <c r="BN51" s="267"/>
      <c r="BO51" s="267"/>
      <c r="CY51" s="267"/>
      <c r="CZ51" s="267"/>
      <c r="DA51" s="267"/>
      <c r="DB51" s="267"/>
      <c r="DC51" s="267"/>
      <c r="DD51" s="267"/>
      <c r="DE51" s="267"/>
      <c r="DF51" s="267"/>
      <c r="DG51" s="267"/>
      <c r="DH51" s="267"/>
      <c r="DI51" s="267"/>
      <c r="DJ51" s="267"/>
      <c r="DK51" s="267"/>
      <c r="DL51" s="267"/>
      <c r="DM51" s="267"/>
      <c r="DN51" s="267"/>
      <c r="DO51" s="267"/>
      <c r="DP51" s="267"/>
      <c r="DQ51" s="267"/>
      <c r="DR51" s="267"/>
      <c r="DS51" s="267"/>
      <c r="DT51" s="267"/>
    </row>
    <row r="52" spans="1:124" s="283" customFormat="1" ht="15" customHeight="1" thickBot="1">
      <c r="A52" s="521"/>
      <c r="B52" s="522"/>
      <c r="C52" s="519"/>
      <c r="D52" s="519"/>
      <c r="E52" s="519"/>
      <c r="F52" s="519"/>
      <c r="G52" s="519"/>
      <c r="H52" s="519"/>
      <c r="I52" s="519"/>
      <c r="J52" s="519"/>
      <c r="K52" s="519"/>
      <c r="L52" s="519"/>
      <c r="M52" s="519"/>
      <c r="N52" s="206"/>
      <c r="O52" s="762"/>
      <c r="P52" s="762"/>
      <c r="Q52" s="762"/>
      <c r="R52" s="763"/>
      <c r="S52" s="763"/>
      <c r="T52" s="763"/>
      <c r="U52" s="763"/>
      <c r="V52" s="763"/>
      <c r="W52" s="763"/>
      <c r="X52" s="763"/>
      <c r="Y52" s="763"/>
      <c r="Z52" s="763"/>
      <c r="AA52" s="763"/>
      <c r="AB52" s="764"/>
      <c r="AC52" s="523" t="s">
        <v>1</v>
      </c>
      <c r="AE52" s="379"/>
      <c r="AF52" s="14"/>
      <c r="AG52" s="521"/>
      <c r="AH52" s="522"/>
      <c r="AI52" s="569"/>
      <c r="AJ52" s="169"/>
      <c r="AK52" s="169"/>
      <c r="AL52" s="169"/>
      <c r="AM52" s="169"/>
      <c r="AN52" s="169"/>
      <c r="AO52" s="169"/>
      <c r="AP52" s="169"/>
      <c r="AQ52" s="169"/>
      <c r="AR52" s="169"/>
      <c r="AS52" s="169"/>
      <c r="AT52" s="169"/>
      <c r="AU52" s="169"/>
      <c r="AV52" s="169"/>
      <c r="AW52" s="170"/>
      <c r="AX52" s="175">
        <v>2</v>
      </c>
      <c r="AY52" s="219" t="str">
        <f>VLOOKUP(BJ51,[1]eMHH!$I$4:$DU$515,16,FALSE)</f>
        <v>Yes</v>
      </c>
      <c r="AZ52" s="223"/>
      <c r="BA52" s="223"/>
      <c r="BB52" s="223"/>
      <c r="BC52" s="223"/>
      <c r="BD52" s="223"/>
      <c r="BE52" s="204"/>
      <c r="BF52" s="223"/>
      <c r="BG52" s="223"/>
      <c r="BH52" s="756"/>
      <c r="BI52" s="175" t="s">
        <v>1</v>
      </c>
      <c r="BJ52" s="186">
        <f>VLOOKUP(BJ51,[1]eMHH!$I$4:$DV$515,65,FALSE)</f>
        <v>2</v>
      </c>
      <c r="BK52" s="186"/>
      <c r="BL52" s="267"/>
      <c r="BM52" s="267"/>
      <c r="BN52" s="267"/>
      <c r="BO52" s="267"/>
      <c r="CY52" s="267"/>
      <c r="CZ52" s="267"/>
      <c r="DA52" s="267"/>
      <c r="DB52" s="267"/>
      <c r="DC52" s="267"/>
      <c r="DD52" s="267"/>
      <c r="DE52" s="267"/>
      <c r="DF52" s="267"/>
      <c r="DG52" s="267"/>
      <c r="DH52" s="267"/>
      <c r="DI52" s="267"/>
      <c r="DJ52" s="267"/>
      <c r="DK52" s="267"/>
      <c r="DL52" s="267"/>
      <c r="DM52" s="267"/>
      <c r="DN52" s="267"/>
      <c r="DO52" s="267"/>
      <c r="DP52" s="267"/>
      <c r="DQ52" s="267"/>
      <c r="DR52" s="267"/>
      <c r="DS52" s="267"/>
      <c r="DT52" s="267"/>
    </row>
    <row r="53" spans="1:124" s="283" customFormat="1" ht="15" customHeight="1">
      <c r="A53" s="521">
        <f>VLOOKUP(BJ81,[1]eMHH!$F$4:$H$3000,3,FALSE)</f>
        <v>8.1999999999999957</v>
      </c>
      <c r="B53" s="522"/>
      <c r="C53" s="290" t="str">
        <f>VLOOKUP(BJ81,[1]eMHH!$I$4:$DV$515,13,FALSE)</f>
        <v>Goat and Kids?</v>
      </c>
      <c r="D53" s="290"/>
      <c r="E53" s="290"/>
      <c r="F53" s="290"/>
      <c r="G53" s="290"/>
      <c r="H53" s="290"/>
      <c r="I53" s="290"/>
      <c r="J53" s="290"/>
      <c r="K53" s="290"/>
      <c r="L53" s="290"/>
      <c r="M53" s="290"/>
      <c r="N53" s="200">
        <v>0</v>
      </c>
      <c r="O53" s="759" t="str">
        <f>VLOOKUP(BJ81,[1]eMHH!$I$4:$DU$515,15,FALSE)</f>
        <v>Zero</v>
      </c>
      <c r="P53" s="759"/>
      <c r="Q53" s="759"/>
      <c r="R53" s="760" t="s">
        <v>2</v>
      </c>
      <c r="S53" s="760"/>
      <c r="T53" s="760"/>
      <c r="U53" s="760"/>
      <c r="V53" s="760"/>
      <c r="W53" s="760"/>
      <c r="X53" s="760"/>
      <c r="Y53" s="760"/>
      <c r="Z53" s="760"/>
      <c r="AA53" s="760"/>
      <c r="AB53" s="761"/>
      <c r="AC53" s="524" t="s">
        <v>0</v>
      </c>
      <c r="AE53" s="379"/>
      <c r="AF53" s="14"/>
      <c r="AG53" s="521">
        <f>VLOOKUP(BJ53,[1]eMHH!$F$4:$H$3000,3,FALSE)</f>
        <v>8.2999999999999936</v>
      </c>
      <c r="AH53" s="522"/>
      <c r="AI53" s="569" t="str">
        <f>VLOOKUP(BJ53,[1]eMHH!$I$4:$DV$515,13,FALSE)</f>
        <v>Carpet-Weaving Hoop?</v>
      </c>
      <c r="AJ53" s="169"/>
      <c r="AK53" s="169"/>
      <c r="AL53" s="169"/>
      <c r="AM53" s="169"/>
      <c r="AN53" s="169"/>
      <c r="AO53" s="169"/>
      <c r="AP53" s="169"/>
      <c r="AQ53" s="169"/>
      <c r="AR53" s="169"/>
      <c r="AS53" s="169"/>
      <c r="AT53" s="169"/>
      <c r="AU53" s="169"/>
      <c r="AV53" s="169"/>
      <c r="AW53" s="170"/>
      <c r="AX53" s="175">
        <v>1</v>
      </c>
      <c r="AY53" s="215" t="str">
        <f>VLOOKUP(BJ53,[1]eMHH!$I$4:$DU$515,15,FALSE)</f>
        <v>No</v>
      </c>
      <c r="AZ53" s="25"/>
      <c r="BA53" s="25"/>
      <c r="BB53" s="25"/>
      <c r="BC53" s="25"/>
      <c r="BD53" s="25"/>
      <c r="BE53" s="176"/>
      <c r="BF53" s="25"/>
      <c r="BG53" s="25"/>
      <c r="BH53" s="754"/>
      <c r="BI53" s="175" t="s">
        <v>0</v>
      </c>
      <c r="BJ53" s="174">
        <v>10.28</v>
      </c>
      <c r="BK53" s="174"/>
      <c r="BL53" s="267"/>
      <c r="BM53" s="267"/>
      <c r="BN53" s="267"/>
      <c r="BO53" s="267"/>
      <c r="CY53" s="267"/>
      <c r="CZ53" s="267"/>
      <c r="DA53" s="267"/>
      <c r="DB53" s="267"/>
      <c r="DC53" s="267"/>
      <c r="DD53" s="267"/>
      <c r="DE53" s="267"/>
      <c r="DF53" s="267"/>
      <c r="DG53" s="267"/>
      <c r="DH53" s="267"/>
      <c r="DI53" s="267"/>
      <c r="DJ53" s="267"/>
      <c r="DK53" s="267"/>
      <c r="DL53" s="267"/>
      <c r="DM53" s="267"/>
      <c r="DN53" s="267"/>
      <c r="DO53" s="267"/>
      <c r="DP53" s="267"/>
      <c r="DQ53" s="267"/>
      <c r="DR53" s="267"/>
      <c r="DS53" s="267"/>
      <c r="DT53" s="267"/>
    </row>
    <row r="54" spans="1:124" s="283" customFormat="1" ht="15" customHeight="1" thickBot="1">
      <c r="A54" s="521"/>
      <c r="B54" s="522"/>
      <c r="C54" s="519"/>
      <c r="D54" s="519"/>
      <c r="E54" s="519"/>
      <c r="F54" s="519"/>
      <c r="G54" s="519"/>
      <c r="H54" s="519"/>
      <c r="I54" s="519"/>
      <c r="J54" s="519"/>
      <c r="K54" s="519"/>
      <c r="L54" s="519"/>
      <c r="M54" s="519"/>
      <c r="N54" s="206"/>
      <c r="O54" s="762"/>
      <c r="P54" s="762"/>
      <c r="Q54" s="762"/>
      <c r="R54" s="763"/>
      <c r="S54" s="763"/>
      <c r="T54" s="763"/>
      <c r="U54" s="763"/>
      <c r="V54" s="763"/>
      <c r="W54" s="763"/>
      <c r="X54" s="763"/>
      <c r="Y54" s="763"/>
      <c r="Z54" s="763"/>
      <c r="AA54" s="763"/>
      <c r="AB54" s="764"/>
      <c r="AC54" s="523" t="s">
        <v>1</v>
      </c>
      <c r="AE54" s="379"/>
      <c r="AF54" s="14"/>
      <c r="AG54" s="521"/>
      <c r="AH54" s="522"/>
      <c r="AI54" s="569"/>
      <c r="AJ54" s="169"/>
      <c r="AK54" s="169"/>
      <c r="AL54" s="169"/>
      <c r="AM54" s="169"/>
      <c r="AN54" s="169"/>
      <c r="AO54" s="169"/>
      <c r="AP54" s="169"/>
      <c r="AQ54" s="169"/>
      <c r="AR54" s="169"/>
      <c r="AS54" s="169"/>
      <c r="AT54" s="169"/>
      <c r="AU54" s="169"/>
      <c r="AV54" s="169"/>
      <c r="AW54" s="170"/>
      <c r="AX54" s="175">
        <v>2</v>
      </c>
      <c r="AY54" s="219" t="str">
        <f>VLOOKUP(BJ53,[1]eMHH!$I$4:$DU$515,16,FALSE)</f>
        <v>Yes</v>
      </c>
      <c r="AZ54" s="223"/>
      <c r="BA54" s="223"/>
      <c r="BB54" s="223"/>
      <c r="BC54" s="223"/>
      <c r="BD54" s="223"/>
      <c r="BE54" s="204"/>
      <c r="BF54" s="223"/>
      <c r="BG54" s="223"/>
      <c r="BH54" s="756"/>
      <c r="BI54" s="175" t="s">
        <v>1</v>
      </c>
      <c r="BJ54" s="186">
        <f>VLOOKUP(BJ53,[1]eMHH!$I$4:$DV$515,65,FALSE)</f>
        <v>2</v>
      </c>
      <c r="BK54" s="186"/>
      <c r="BL54" s="267"/>
      <c r="BM54" s="267"/>
      <c r="BN54" s="267"/>
      <c r="BO54" s="267"/>
      <c r="CS54" s="267"/>
      <c r="CT54" s="267"/>
      <c r="CU54" s="267"/>
      <c r="CV54" s="267"/>
      <c r="CW54" s="267"/>
      <c r="CX54" s="267"/>
      <c r="CY54" s="267"/>
      <c r="CZ54" s="267"/>
      <c r="DA54" s="267"/>
      <c r="DB54" s="267"/>
      <c r="DC54" s="267"/>
      <c r="DD54" s="267"/>
      <c r="DE54" s="267"/>
      <c r="DF54" s="267"/>
      <c r="DG54" s="267"/>
      <c r="DH54" s="267"/>
      <c r="DI54" s="267"/>
      <c r="DJ54" s="267"/>
      <c r="DK54" s="267"/>
      <c r="DL54" s="267"/>
      <c r="DM54" s="267"/>
      <c r="DN54" s="267"/>
      <c r="DO54" s="267"/>
      <c r="DP54" s="267"/>
      <c r="DQ54" s="267"/>
      <c r="DR54" s="267"/>
      <c r="DS54" s="267"/>
      <c r="DT54" s="267"/>
    </row>
    <row r="55" spans="1:124" s="283" customFormat="1" ht="15" customHeight="1">
      <c r="A55" s="526">
        <f>VLOOKUP(BJ83,[1]eMHH!$F$4:$H$3000,3,FALSE)</f>
        <v>8.2099999999999955</v>
      </c>
      <c r="B55" s="527"/>
      <c r="C55" s="290" t="str">
        <f>VLOOKUP(BJ83,[1]eMHH!$I$4:$DV$515,13,FALSE)</f>
        <v>Sheeps and Lambs?</v>
      </c>
      <c r="D55" s="290"/>
      <c r="E55" s="290"/>
      <c r="F55" s="290"/>
      <c r="G55" s="290"/>
      <c r="H55" s="290"/>
      <c r="I55" s="290"/>
      <c r="J55" s="290"/>
      <c r="K55" s="290"/>
      <c r="L55" s="290"/>
      <c r="M55" s="290"/>
      <c r="N55" s="200">
        <v>0</v>
      </c>
      <c r="O55" s="759" t="str">
        <f>VLOOKUP(BJ83,[1]eMHH!$I$4:$DU$515,15,FALSE)</f>
        <v>Zero</v>
      </c>
      <c r="P55" s="759"/>
      <c r="Q55" s="759"/>
      <c r="R55" s="760" t="s">
        <v>2</v>
      </c>
      <c r="S55" s="760"/>
      <c r="T55" s="760"/>
      <c r="U55" s="760"/>
      <c r="V55" s="760"/>
      <c r="W55" s="760"/>
      <c r="X55" s="760"/>
      <c r="Y55" s="760"/>
      <c r="Z55" s="760"/>
      <c r="AA55" s="760"/>
      <c r="AB55" s="761"/>
      <c r="AC55" s="524" t="s">
        <v>0</v>
      </c>
      <c r="AE55" s="379"/>
      <c r="AF55" s="14"/>
      <c r="AG55" s="521">
        <f>VLOOKUP(BJ55,[1]eMHH!$F$4:$H$3000,3,FALSE)</f>
        <v>8.3099999999999934</v>
      </c>
      <c r="AH55" s="522"/>
      <c r="AI55" s="569" t="str">
        <f>VLOOKUP(BJ55,[1]eMHH!$I$4:$DV$515,13,FALSE)</f>
        <v>Wheelbarrow?</v>
      </c>
      <c r="AJ55" s="169"/>
      <c r="AK55" s="169"/>
      <c r="AL55" s="169"/>
      <c r="AM55" s="169"/>
      <c r="AN55" s="169"/>
      <c r="AO55" s="169"/>
      <c r="AP55" s="169"/>
      <c r="AQ55" s="169"/>
      <c r="AR55" s="169"/>
      <c r="AS55" s="169"/>
      <c r="AT55" s="169"/>
      <c r="AU55" s="169"/>
      <c r="AV55" s="169"/>
      <c r="AW55" s="170"/>
      <c r="AX55" s="175">
        <v>1</v>
      </c>
      <c r="AY55" s="215" t="str">
        <f>VLOOKUP(BJ55,[1]eMHH!$I$4:$DU$515,15,FALSE)</f>
        <v>No</v>
      </c>
      <c r="AZ55" s="25"/>
      <c r="BA55" s="25"/>
      <c r="BB55" s="25"/>
      <c r="BC55" s="25"/>
      <c r="BD55" s="25"/>
      <c r="BE55" s="176"/>
      <c r="BF55" s="25"/>
      <c r="BG55" s="25"/>
      <c r="BH55" s="754"/>
      <c r="BI55" s="175" t="s">
        <v>0</v>
      </c>
      <c r="BJ55" s="174">
        <v>10.29</v>
      </c>
      <c r="BK55" s="174"/>
      <c r="BL55" s="267"/>
      <c r="BM55" s="267"/>
      <c r="BN55" s="267"/>
      <c r="BO55" s="267"/>
      <c r="CS55" s="267"/>
      <c r="CT55" s="267"/>
      <c r="CU55" s="267"/>
      <c r="CV55" s="267"/>
      <c r="CW55" s="267"/>
      <c r="CX55" s="267"/>
      <c r="CY55" s="267"/>
      <c r="CZ55" s="267"/>
      <c r="DA55" s="267"/>
      <c r="DB55" s="267"/>
      <c r="DC55" s="267"/>
      <c r="DD55" s="267"/>
      <c r="DE55" s="267"/>
      <c r="DF55" s="267"/>
      <c r="DG55" s="267"/>
      <c r="DH55" s="267"/>
      <c r="DI55" s="267"/>
      <c r="DJ55" s="267"/>
      <c r="DK55" s="267"/>
      <c r="DL55" s="267"/>
      <c r="DM55" s="267"/>
      <c r="DN55" s="267"/>
      <c r="DO55" s="267"/>
      <c r="DP55" s="267"/>
      <c r="DQ55" s="267"/>
      <c r="DR55" s="267"/>
      <c r="DS55" s="267"/>
      <c r="DT55" s="267"/>
    </row>
    <row r="56" spans="1:124" s="283" customFormat="1" ht="15" customHeight="1" thickBot="1">
      <c r="A56" s="517"/>
      <c r="B56" s="518"/>
      <c r="C56" s="519"/>
      <c r="D56" s="519"/>
      <c r="E56" s="519"/>
      <c r="F56" s="519"/>
      <c r="G56" s="519"/>
      <c r="H56" s="519"/>
      <c r="I56" s="519"/>
      <c r="J56" s="519"/>
      <c r="K56" s="519"/>
      <c r="L56" s="519"/>
      <c r="M56" s="519"/>
      <c r="N56" s="206"/>
      <c r="O56" s="762"/>
      <c r="P56" s="762"/>
      <c r="Q56" s="762"/>
      <c r="R56" s="763"/>
      <c r="S56" s="763"/>
      <c r="T56" s="763"/>
      <c r="U56" s="763"/>
      <c r="V56" s="763"/>
      <c r="W56" s="763"/>
      <c r="X56" s="763"/>
      <c r="Y56" s="763"/>
      <c r="Z56" s="763"/>
      <c r="AA56" s="763"/>
      <c r="AB56" s="764"/>
      <c r="AC56" s="523" t="s">
        <v>1</v>
      </c>
      <c r="AE56" s="379"/>
      <c r="AF56" s="14"/>
      <c r="AG56" s="521"/>
      <c r="AH56" s="522"/>
      <c r="AI56" s="569"/>
      <c r="AJ56" s="169"/>
      <c r="AK56" s="169"/>
      <c r="AL56" s="169"/>
      <c r="AM56" s="169"/>
      <c r="AN56" s="169"/>
      <c r="AO56" s="169"/>
      <c r="AP56" s="169"/>
      <c r="AQ56" s="169"/>
      <c r="AR56" s="169"/>
      <c r="AS56" s="169"/>
      <c r="AT56" s="169"/>
      <c r="AU56" s="169"/>
      <c r="AV56" s="169"/>
      <c r="AW56" s="170"/>
      <c r="AX56" s="175">
        <v>2</v>
      </c>
      <c r="AY56" s="219" t="str">
        <f>VLOOKUP(BJ55,[1]eMHH!$I$4:$DU$515,16,FALSE)</f>
        <v>Yes</v>
      </c>
      <c r="AZ56" s="223"/>
      <c r="BA56" s="223"/>
      <c r="BB56" s="223"/>
      <c r="BC56" s="223"/>
      <c r="BD56" s="223"/>
      <c r="BE56" s="204"/>
      <c r="BF56" s="223"/>
      <c r="BG56" s="223"/>
      <c r="BH56" s="756"/>
      <c r="BI56" s="175" t="s">
        <v>1</v>
      </c>
      <c r="BJ56" s="186">
        <f>VLOOKUP(BJ55,[1]eMHH!$I$4:$DV$515,65,FALSE)</f>
        <v>2</v>
      </c>
      <c r="BK56" s="186"/>
      <c r="BL56" s="267"/>
      <c r="BM56" s="267"/>
      <c r="BN56" s="267"/>
      <c r="BO56" s="267"/>
      <c r="CS56" s="267"/>
      <c r="CT56" s="267"/>
      <c r="CU56" s="267"/>
      <c r="CV56" s="267"/>
      <c r="CW56" s="267"/>
      <c r="CX56" s="267"/>
      <c r="CY56" s="267"/>
      <c r="CZ56" s="267"/>
      <c r="DA56" s="267"/>
      <c r="DB56" s="267"/>
      <c r="DC56" s="267"/>
      <c r="DD56" s="267"/>
      <c r="DE56" s="267"/>
      <c r="DF56" s="267"/>
      <c r="DG56" s="267"/>
      <c r="DH56" s="267"/>
      <c r="DI56" s="267"/>
      <c r="DJ56" s="267"/>
      <c r="DK56" s="267"/>
      <c r="DL56" s="267"/>
      <c r="DM56" s="267"/>
      <c r="DN56" s="267"/>
      <c r="DO56" s="267"/>
      <c r="DP56" s="267"/>
      <c r="DQ56" s="267"/>
      <c r="DR56" s="267"/>
      <c r="DS56" s="267"/>
      <c r="DT56" s="267"/>
    </row>
    <row r="57" spans="1:124" s="283" customFormat="1" ht="15" customHeight="1">
      <c r="A57" s="526">
        <f>VLOOKUP(BJ85,[1]eMHH!$F$4:$H$3000,3,FALSE)</f>
        <v>8.2199999999999953</v>
      </c>
      <c r="B57" s="749"/>
      <c r="C57" s="290" t="str">
        <f>VLOOKUP(BJ85,[1]eMHH!$I$4:$DV$515,13,FALSE)</f>
        <v>Chicken and Poultry?</v>
      </c>
      <c r="D57" s="290"/>
      <c r="E57" s="290"/>
      <c r="F57" s="290"/>
      <c r="G57" s="290"/>
      <c r="H57" s="290"/>
      <c r="I57" s="290"/>
      <c r="J57" s="290"/>
      <c r="K57" s="290"/>
      <c r="L57" s="290"/>
      <c r="M57" s="290"/>
      <c r="N57" s="200">
        <v>0</v>
      </c>
      <c r="O57" s="759" t="str">
        <f>VLOOKUP(BJ85,[1]eMHH!$I$4:$DU$515,15,FALSE)</f>
        <v>Zero</v>
      </c>
      <c r="P57" s="759"/>
      <c r="Q57" s="759"/>
      <c r="R57" s="760" t="s">
        <v>2</v>
      </c>
      <c r="S57" s="760"/>
      <c r="T57" s="760"/>
      <c r="U57" s="760"/>
      <c r="V57" s="760"/>
      <c r="W57" s="760"/>
      <c r="X57" s="760"/>
      <c r="Y57" s="760"/>
      <c r="Z57" s="760"/>
      <c r="AA57" s="760"/>
      <c r="AB57" s="761"/>
      <c r="AC57" s="524" t="s">
        <v>0</v>
      </c>
      <c r="AE57" s="379"/>
      <c r="AF57" s="14"/>
      <c r="AG57" s="521">
        <f>VLOOKUP(BJ57,[1]eMHH!$F$4:$H$3000,3,FALSE)</f>
        <v>8.3199999999999932</v>
      </c>
      <c r="AH57" s="522"/>
      <c r="AI57" s="569" t="str">
        <f>VLOOKUP(BJ57,[1]eMHH!$I$4:$DV$515,13,FALSE)</f>
        <v>Bicycle?</v>
      </c>
      <c r="AJ57" s="169"/>
      <c r="AK57" s="169"/>
      <c r="AL57" s="169"/>
      <c r="AM57" s="169"/>
      <c r="AN57" s="169"/>
      <c r="AO57" s="169"/>
      <c r="AP57" s="169"/>
      <c r="AQ57" s="169"/>
      <c r="AR57" s="169"/>
      <c r="AS57" s="169"/>
      <c r="AT57" s="169"/>
      <c r="AU57" s="169"/>
      <c r="AV57" s="169"/>
      <c r="AW57" s="170"/>
      <c r="AX57" s="175">
        <v>1</v>
      </c>
      <c r="AY57" s="215" t="str">
        <f>VLOOKUP(BJ57,[1]eMHH!$I$4:$DU$515,15,FALSE)</f>
        <v>No</v>
      </c>
      <c r="AZ57" s="25"/>
      <c r="BA57" s="25"/>
      <c r="BB57" s="25"/>
      <c r="BC57" s="25"/>
      <c r="BD57" s="25"/>
      <c r="BE57" s="176"/>
      <c r="BF57" s="25"/>
      <c r="BG57" s="25"/>
      <c r="BH57" s="754"/>
      <c r="BI57" s="175" t="s">
        <v>0</v>
      </c>
      <c r="BJ57" s="174">
        <v>10.3</v>
      </c>
      <c r="BK57" s="174"/>
      <c r="BL57" s="267"/>
      <c r="BM57" s="267"/>
      <c r="BN57" s="267"/>
      <c r="BO57" s="267"/>
      <c r="CS57" s="267"/>
      <c r="CT57" s="267"/>
      <c r="CU57" s="267"/>
      <c r="CV57" s="267"/>
      <c r="CW57" s="267"/>
      <c r="CX57" s="267"/>
      <c r="CY57" s="267"/>
      <c r="CZ57" s="267"/>
      <c r="DA57" s="267"/>
      <c r="DB57" s="267"/>
      <c r="DC57" s="267"/>
      <c r="DD57" s="267"/>
      <c r="DE57" s="267"/>
      <c r="DF57" s="267"/>
      <c r="DG57" s="267"/>
      <c r="DH57" s="267"/>
      <c r="DI57" s="267"/>
      <c r="DJ57" s="267"/>
      <c r="DK57" s="267"/>
      <c r="DL57" s="267"/>
      <c r="DM57" s="267"/>
      <c r="DN57" s="267"/>
      <c r="DO57" s="267"/>
      <c r="DP57" s="267"/>
      <c r="DQ57" s="267"/>
      <c r="DR57" s="267"/>
      <c r="DS57" s="267"/>
      <c r="DT57" s="267"/>
    </row>
    <row r="58" spans="1:124" s="283" customFormat="1" ht="15" customHeight="1" thickBot="1">
      <c r="A58" s="241"/>
      <c r="B58" s="242"/>
      <c r="C58" s="519"/>
      <c r="D58" s="519"/>
      <c r="E58" s="519"/>
      <c r="F58" s="519"/>
      <c r="G58" s="519"/>
      <c r="H58" s="519"/>
      <c r="I58" s="519"/>
      <c r="J58" s="519"/>
      <c r="K58" s="519"/>
      <c r="L58" s="519"/>
      <c r="M58" s="519"/>
      <c r="N58" s="206"/>
      <c r="O58" s="762"/>
      <c r="P58" s="762"/>
      <c r="Q58" s="762"/>
      <c r="R58" s="763"/>
      <c r="S58" s="763"/>
      <c r="T58" s="763"/>
      <c r="U58" s="763"/>
      <c r="V58" s="763"/>
      <c r="W58" s="763"/>
      <c r="X58" s="763"/>
      <c r="Y58" s="763"/>
      <c r="Z58" s="763"/>
      <c r="AA58" s="763"/>
      <c r="AB58" s="764"/>
      <c r="AC58" s="523" t="s">
        <v>1</v>
      </c>
      <c r="AE58" s="379"/>
      <c r="AF58" s="14"/>
      <c r="AG58" s="521"/>
      <c r="AH58" s="522"/>
      <c r="AI58" s="569"/>
      <c r="AJ58" s="169"/>
      <c r="AK58" s="169"/>
      <c r="AL58" s="169"/>
      <c r="AM58" s="169"/>
      <c r="AN58" s="169"/>
      <c r="AO58" s="169"/>
      <c r="AP58" s="169"/>
      <c r="AQ58" s="169"/>
      <c r="AR58" s="169"/>
      <c r="AS58" s="169"/>
      <c r="AT58" s="169"/>
      <c r="AU58" s="169"/>
      <c r="AV58" s="169"/>
      <c r="AW58" s="170"/>
      <c r="AX58" s="175">
        <v>2</v>
      </c>
      <c r="AY58" s="219" t="str">
        <f>VLOOKUP(BJ57,[1]eMHH!$I$4:$DU$515,16,FALSE)</f>
        <v>Yes</v>
      </c>
      <c r="AZ58" s="223"/>
      <c r="BA58" s="223"/>
      <c r="BB58" s="223"/>
      <c r="BC58" s="223"/>
      <c r="BD58" s="223"/>
      <c r="BE58" s="204"/>
      <c r="BF58" s="223"/>
      <c r="BG58" s="223"/>
      <c r="BH58" s="756"/>
      <c r="BI58" s="175" t="s">
        <v>1</v>
      </c>
      <c r="BJ58" s="186">
        <f>VLOOKUP(BJ57,[1]eMHH!$I$4:$DV$515,65,FALSE)</f>
        <v>2</v>
      </c>
      <c r="BK58" s="186"/>
      <c r="BL58" s="267"/>
      <c r="BM58" s="267"/>
      <c r="BN58" s="267"/>
      <c r="CM58" s="267"/>
      <c r="CN58" s="267"/>
      <c r="CO58" s="267"/>
      <c r="CP58" s="267"/>
      <c r="CQ58" s="267"/>
      <c r="CR58" s="267"/>
      <c r="CS58" s="267"/>
      <c r="CT58" s="267"/>
      <c r="CU58" s="267"/>
      <c r="CV58" s="267"/>
      <c r="CW58" s="267"/>
      <c r="CX58" s="267"/>
      <c r="CY58" s="267"/>
      <c r="CZ58" s="267"/>
      <c r="DA58" s="267"/>
      <c r="DB58" s="267"/>
      <c r="DC58" s="267"/>
      <c r="DD58" s="267"/>
      <c r="DE58" s="267"/>
      <c r="DF58" s="267"/>
      <c r="DG58" s="267"/>
      <c r="DH58" s="267"/>
      <c r="DI58" s="267"/>
      <c r="DJ58" s="267"/>
      <c r="DK58" s="267"/>
      <c r="DL58" s="267"/>
      <c r="DM58" s="267"/>
      <c r="DN58" s="267"/>
      <c r="DO58" s="267"/>
      <c r="DP58" s="267"/>
      <c r="DQ58" s="267"/>
      <c r="DR58" s="267"/>
      <c r="DS58" s="267"/>
      <c r="DT58" s="267"/>
    </row>
    <row r="59" spans="1:124" s="14" customFormat="1" ht="15" customHeight="1">
      <c r="A59" s="526">
        <f>VLOOKUP(BJ87,[1]eMHH!$F$4:$H$3000,3,FALSE)</f>
        <v>8.2299999999999951</v>
      </c>
      <c r="B59" s="749"/>
      <c r="C59" s="226" t="str">
        <f>VLOOKUP(BJ87,[1]eMHH!$I$4:$DV$515,13,FALSE)</f>
        <v>Any Other Animals?</v>
      </c>
      <c r="D59" s="159"/>
      <c r="E59" s="159"/>
      <c r="F59" s="159"/>
      <c r="G59" s="159"/>
      <c r="H59" s="159"/>
      <c r="I59" s="159"/>
      <c r="J59" s="159"/>
      <c r="K59" s="159"/>
      <c r="L59" s="159"/>
      <c r="M59" s="159"/>
      <c r="N59" s="257">
        <v>0</v>
      </c>
      <c r="O59" s="765" t="str">
        <f>VLOOKUP(BJ87,[1]eMHH!$I$4:$DU$515,15,FALSE)</f>
        <v>Zero</v>
      </c>
      <c r="P59" s="765"/>
      <c r="Q59" s="765"/>
      <c r="R59" s="766" t="s">
        <v>2</v>
      </c>
      <c r="S59" s="766"/>
      <c r="T59" s="766"/>
      <c r="U59" s="766"/>
      <c r="V59" s="766"/>
      <c r="W59" s="766"/>
      <c r="X59" s="766"/>
      <c r="Y59" s="766"/>
      <c r="Z59" s="766"/>
      <c r="AA59" s="766"/>
      <c r="AB59" s="766"/>
      <c r="AC59" s="11"/>
      <c r="AE59" s="307"/>
      <c r="AG59" s="521">
        <f>VLOOKUP(BJ59,[1]eMHH!$F$4:$H$3000,3,FALSE)</f>
        <v>8.329999999999993</v>
      </c>
      <c r="AH59" s="522"/>
      <c r="AI59" s="569" t="str">
        <f>VLOOKUP(BJ59,[1]eMHH!$I$4:$DV$515,13,FALSE)</f>
        <v>Motorcycle or Three-Wheeler?</v>
      </c>
      <c r="AJ59" s="169"/>
      <c r="AK59" s="169"/>
      <c r="AL59" s="169"/>
      <c r="AM59" s="169"/>
      <c r="AN59" s="169"/>
      <c r="AO59" s="169"/>
      <c r="AP59" s="169"/>
      <c r="AQ59" s="169"/>
      <c r="AR59" s="169"/>
      <c r="AS59" s="169"/>
      <c r="AT59" s="169"/>
      <c r="AU59" s="169"/>
      <c r="AV59" s="169"/>
      <c r="AW59" s="170"/>
      <c r="AX59" s="175">
        <v>1</v>
      </c>
      <c r="AY59" s="215" t="str">
        <f>VLOOKUP(BJ59,[1]eMHH!$I$4:$DU$515,15,FALSE)</f>
        <v>No</v>
      </c>
      <c r="AZ59" s="25"/>
      <c r="BA59" s="25"/>
      <c r="BB59" s="25"/>
      <c r="BC59" s="25"/>
      <c r="BD59" s="25"/>
      <c r="BE59" s="176"/>
      <c r="BF59" s="25"/>
      <c r="BG59" s="25"/>
      <c r="BH59" s="754"/>
      <c r="BI59" s="175" t="s">
        <v>0</v>
      </c>
      <c r="BJ59" s="174">
        <v>10.31</v>
      </c>
      <c r="BK59" s="174"/>
      <c r="BL59" s="267"/>
      <c r="BM59" s="267"/>
      <c r="BN59" s="267"/>
      <c r="CM59" s="267"/>
      <c r="CN59" s="267"/>
      <c r="CO59" s="267"/>
      <c r="CP59" s="267"/>
      <c r="CQ59" s="267"/>
      <c r="CR59" s="267"/>
      <c r="CS59" s="267"/>
      <c r="CT59" s="267"/>
      <c r="CU59" s="267"/>
      <c r="CV59" s="267"/>
      <c r="CW59" s="267"/>
      <c r="CX59" s="267"/>
      <c r="CY59" s="267"/>
      <c r="CZ59" s="267"/>
      <c r="DA59" s="267"/>
      <c r="DB59" s="267"/>
      <c r="DC59" s="267"/>
      <c r="DD59" s="267"/>
      <c r="DE59" s="267"/>
      <c r="DF59" s="267"/>
      <c r="DG59" s="267"/>
      <c r="DH59" s="267"/>
      <c r="DI59" s="267"/>
      <c r="DJ59" s="267"/>
      <c r="DK59" s="267"/>
      <c r="DL59" s="267"/>
      <c r="DM59" s="267"/>
      <c r="DN59" s="267"/>
      <c r="DO59" s="267"/>
      <c r="DP59" s="267"/>
      <c r="DQ59" s="267"/>
      <c r="DR59" s="267"/>
      <c r="DS59" s="267"/>
      <c r="DT59" s="267"/>
    </row>
    <row r="60" spans="1:124" s="14" customFormat="1" ht="15" customHeight="1" thickBot="1">
      <c r="A60" s="241"/>
      <c r="B60" s="242"/>
      <c r="C60" s="767" t="str">
        <f>VLOOKUP(BJ87,[1]eMHH!$I$4:$DV$3046,14,FALSE)</f>
        <v>[SPECIFY]</v>
      </c>
      <c r="D60" s="768"/>
      <c r="E60" s="768"/>
      <c r="F60" s="768"/>
      <c r="G60" s="768"/>
      <c r="H60" s="768"/>
      <c r="I60" s="768"/>
      <c r="J60" s="768"/>
      <c r="K60" s="768"/>
      <c r="L60" s="768"/>
      <c r="M60" s="769"/>
      <c r="N60" s="257"/>
      <c r="O60" s="765"/>
      <c r="P60" s="765"/>
      <c r="Q60" s="765"/>
      <c r="R60" s="766"/>
      <c r="S60" s="766"/>
      <c r="T60" s="766"/>
      <c r="U60" s="766"/>
      <c r="V60" s="766"/>
      <c r="W60" s="766"/>
      <c r="X60" s="766"/>
      <c r="Y60" s="766"/>
      <c r="Z60" s="766"/>
      <c r="AA60" s="766"/>
      <c r="AB60" s="766"/>
      <c r="AC60" s="11"/>
      <c r="AD60" s="338"/>
      <c r="AE60" s="626"/>
      <c r="AG60" s="521"/>
      <c r="AH60" s="522"/>
      <c r="AI60" s="569"/>
      <c r="AJ60" s="169"/>
      <c r="AK60" s="169"/>
      <c r="AL60" s="169"/>
      <c r="AM60" s="169"/>
      <c r="AN60" s="169"/>
      <c r="AO60" s="169"/>
      <c r="AP60" s="169"/>
      <c r="AQ60" s="169"/>
      <c r="AR60" s="169"/>
      <c r="AS60" s="169"/>
      <c r="AT60" s="169"/>
      <c r="AU60" s="169"/>
      <c r="AV60" s="169"/>
      <c r="AW60" s="170"/>
      <c r="AX60" s="175">
        <v>2</v>
      </c>
      <c r="AY60" s="219" t="str">
        <f>VLOOKUP(BJ59,[1]eMHH!$I$4:$DU$515,16,FALSE)</f>
        <v>Yes</v>
      </c>
      <c r="AZ60" s="223"/>
      <c r="BA60" s="223"/>
      <c r="BB60" s="223"/>
      <c r="BC60" s="223"/>
      <c r="BD60" s="223"/>
      <c r="BE60" s="204"/>
      <c r="BF60" s="223"/>
      <c r="BG60" s="223"/>
      <c r="BH60" s="756"/>
      <c r="BI60" s="175" t="s">
        <v>1</v>
      </c>
      <c r="BJ60" s="186">
        <f>VLOOKUP(BJ59,[1]eMHH!$I$4:$DV$515,65,FALSE)</f>
        <v>2</v>
      </c>
      <c r="BK60" s="186"/>
      <c r="BL60" s="267"/>
      <c r="BM60" s="267"/>
      <c r="BN60" s="267"/>
      <c r="CM60" s="267"/>
      <c r="CN60" s="267"/>
      <c r="CO60" s="267"/>
      <c r="CP60" s="267"/>
      <c r="CQ60" s="267"/>
      <c r="CR60" s="267"/>
      <c r="CS60" s="267"/>
      <c r="CT60" s="267"/>
      <c r="CU60" s="267"/>
      <c r="CV60" s="267"/>
      <c r="CW60" s="267"/>
      <c r="CX60" s="267"/>
      <c r="CY60" s="267"/>
      <c r="CZ60" s="267"/>
      <c r="DA60" s="267"/>
      <c r="DB60" s="267"/>
      <c r="DC60" s="267"/>
      <c r="DD60" s="267"/>
      <c r="DE60" s="267"/>
      <c r="DF60" s="267"/>
      <c r="DG60" s="267"/>
      <c r="DH60" s="267"/>
      <c r="DI60" s="267"/>
      <c r="DJ60" s="267"/>
      <c r="DK60" s="267"/>
      <c r="DL60" s="267"/>
      <c r="DM60" s="267"/>
      <c r="DN60" s="267"/>
      <c r="DO60" s="267"/>
      <c r="DP60" s="267"/>
      <c r="DQ60" s="267"/>
      <c r="DR60" s="267"/>
      <c r="DS60" s="267"/>
      <c r="DT60" s="267"/>
    </row>
    <row r="61" spans="1:124" s="14" customFormat="1" ht="15" customHeight="1">
      <c r="A61" s="241"/>
      <c r="B61" s="242"/>
      <c r="C61" s="770"/>
      <c r="D61" s="771"/>
      <c r="E61" s="771"/>
      <c r="F61" s="771"/>
      <c r="G61" s="771"/>
      <c r="H61" s="771"/>
      <c r="I61" s="771"/>
      <c r="J61" s="771"/>
      <c r="K61" s="771"/>
      <c r="L61" s="771"/>
      <c r="M61" s="771"/>
      <c r="N61" s="257"/>
      <c r="O61" s="765"/>
      <c r="P61" s="765"/>
      <c r="Q61" s="765"/>
      <c r="R61" s="766"/>
      <c r="S61" s="766"/>
      <c r="T61" s="766"/>
      <c r="U61" s="766"/>
      <c r="V61" s="766"/>
      <c r="W61" s="766"/>
      <c r="X61" s="766"/>
      <c r="Y61" s="766"/>
      <c r="Z61" s="766"/>
      <c r="AA61" s="766"/>
      <c r="AB61" s="772"/>
      <c r="AC61" s="524" t="s">
        <v>0</v>
      </c>
      <c r="AD61" s="210"/>
      <c r="AE61" s="773"/>
      <c r="AF61" s="284"/>
      <c r="AG61" s="521">
        <f>VLOOKUP(BJ61,[1]eMHH!$F$4:$H$3000,3,FALSE)</f>
        <v>8.3399999999999928</v>
      </c>
      <c r="AH61" s="522"/>
      <c r="AI61" s="569" t="str">
        <f>VLOOKUP(BJ61,[1]eMHH!$I$4:$DV$515,13,FALSE)</f>
        <v>Waterpump?</v>
      </c>
      <c r="AJ61" s="169"/>
      <c r="AK61" s="169"/>
      <c r="AL61" s="169"/>
      <c r="AM61" s="169"/>
      <c r="AN61" s="169"/>
      <c r="AO61" s="169"/>
      <c r="AP61" s="169"/>
      <c r="AQ61" s="169"/>
      <c r="AR61" s="169"/>
      <c r="AS61" s="169"/>
      <c r="AT61" s="169"/>
      <c r="AU61" s="169"/>
      <c r="AV61" s="169"/>
      <c r="AW61" s="170"/>
      <c r="AX61" s="175">
        <v>1</v>
      </c>
      <c r="AY61" s="215" t="str">
        <f>VLOOKUP(BJ61,[1]eMHH!$I$4:$DU$515,15,FALSE)</f>
        <v>No</v>
      </c>
      <c r="AZ61" s="25"/>
      <c r="BA61" s="25"/>
      <c r="BB61" s="25"/>
      <c r="BC61" s="25"/>
      <c r="BD61" s="25"/>
      <c r="BE61" s="176"/>
      <c r="BF61" s="25"/>
      <c r="BG61" s="25"/>
      <c r="BH61" s="754"/>
      <c r="BI61" s="175" t="s">
        <v>0</v>
      </c>
      <c r="BJ61" s="174">
        <v>10.62</v>
      </c>
      <c r="BK61" s="174"/>
      <c r="BL61" s="267"/>
      <c r="BM61" s="267"/>
      <c r="BN61" s="267"/>
      <c r="CM61" s="267"/>
      <c r="CN61" s="267"/>
      <c r="CO61" s="267"/>
      <c r="CP61" s="267"/>
      <c r="CQ61" s="267"/>
      <c r="CR61" s="267"/>
      <c r="CS61" s="267"/>
      <c r="CT61" s="267"/>
      <c r="CU61" s="267"/>
      <c r="CV61" s="267"/>
      <c r="CW61" s="267"/>
      <c r="CX61" s="267"/>
      <c r="CY61" s="267"/>
      <c r="CZ61" s="267"/>
      <c r="DA61" s="267"/>
      <c r="DB61" s="267"/>
      <c r="DC61" s="267"/>
      <c r="DD61" s="267"/>
      <c r="DE61" s="267"/>
      <c r="DF61" s="267"/>
      <c r="DG61" s="267"/>
      <c r="DH61" s="267"/>
      <c r="DI61" s="267"/>
      <c r="DJ61" s="267"/>
      <c r="DK61" s="267"/>
      <c r="DL61" s="267"/>
      <c r="DM61" s="267"/>
      <c r="DN61" s="267"/>
      <c r="DO61" s="267"/>
      <c r="DP61" s="267"/>
      <c r="DQ61" s="267"/>
      <c r="DR61" s="267"/>
      <c r="DS61" s="267"/>
      <c r="DT61" s="267"/>
    </row>
    <row r="62" spans="1:124" s="14" customFormat="1" ht="15" customHeight="1">
      <c r="A62" s="180"/>
      <c r="B62" s="181"/>
      <c r="C62" s="774"/>
      <c r="D62" s="775"/>
      <c r="E62" s="775"/>
      <c r="F62" s="775"/>
      <c r="G62" s="775"/>
      <c r="H62" s="775"/>
      <c r="I62" s="775"/>
      <c r="J62" s="775"/>
      <c r="K62" s="775"/>
      <c r="L62" s="775"/>
      <c r="M62" s="775"/>
      <c r="N62" s="257"/>
      <c r="O62" s="765"/>
      <c r="P62" s="765"/>
      <c r="Q62" s="765"/>
      <c r="R62" s="766"/>
      <c r="S62" s="766"/>
      <c r="T62" s="766"/>
      <c r="U62" s="766"/>
      <c r="V62" s="766"/>
      <c r="W62" s="766"/>
      <c r="X62" s="766"/>
      <c r="Y62" s="766"/>
      <c r="Z62" s="766"/>
      <c r="AA62" s="766"/>
      <c r="AB62" s="772"/>
      <c r="AC62" s="175" t="s">
        <v>1</v>
      </c>
      <c r="AD62" s="338"/>
      <c r="AE62" s="626"/>
      <c r="AF62" s="284"/>
      <c r="AG62" s="521"/>
      <c r="AH62" s="522"/>
      <c r="AI62" s="569"/>
      <c r="AJ62" s="169"/>
      <c r="AK62" s="169"/>
      <c r="AL62" s="169"/>
      <c r="AM62" s="169"/>
      <c r="AN62" s="169"/>
      <c r="AO62" s="169"/>
      <c r="AP62" s="169"/>
      <c r="AQ62" s="169"/>
      <c r="AR62" s="169"/>
      <c r="AS62" s="169"/>
      <c r="AT62" s="169"/>
      <c r="AU62" s="169"/>
      <c r="AV62" s="169"/>
      <c r="AW62" s="170"/>
      <c r="AX62" s="175">
        <v>2</v>
      </c>
      <c r="AY62" s="219" t="str">
        <f>VLOOKUP(BJ61,[1]eMHH!$I$4:$DU$515,16,FALSE)</f>
        <v>Yes</v>
      </c>
      <c r="AZ62" s="223"/>
      <c r="BA62" s="223"/>
      <c r="BB62" s="223"/>
      <c r="BC62" s="223"/>
      <c r="BD62" s="223"/>
      <c r="BE62" s="204"/>
      <c r="BF62" s="223"/>
      <c r="BG62" s="223"/>
      <c r="BH62" s="756"/>
      <c r="BI62" s="175" t="s">
        <v>1</v>
      </c>
      <c r="BJ62" s="186">
        <f>VLOOKUP(BJ61,[1]eMHH!$I$4:$DV$515,65,FALSE)</f>
        <v>2</v>
      </c>
      <c r="BK62" s="186"/>
      <c r="BL62" s="267"/>
      <c r="BM62" s="267"/>
      <c r="BN62" s="267"/>
      <c r="CM62" s="267"/>
      <c r="CN62" s="267"/>
      <c r="CO62" s="267"/>
      <c r="CP62" s="267"/>
      <c r="CQ62" s="267"/>
      <c r="CR62" s="267"/>
      <c r="CS62" s="267"/>
      <c r="CT62" s="267"/>
      <c r="CU62" s="267"/>
      <c r="CV62" s="267"/>
      <c r="CW62" s="267"/>
      <c r="CX62" s="267"/>
      <c r="CY62" s="267"/>
      <c r="CZ62" s="267"/>
      <c r="DA62" s="267"/>
      <c r="DB62" s="267"/>
      <c r="DC62" s="267"/>
      <c r="DD62" s="267"/>
      <c r="DE62" s="267"/>
      <c r="DF62" s="267"/>
      <c r="DG62" s="267"/>
      <c r="DH62" s="267"/>
      <c r="DI62" s="267"/>
      <c r="DJ62" s="267"/>
      <c r="DK62" s="267"/>
      <c r="DL62" s="267"/>
      <c r="DM62" s="267"/>
      <c r="DN62" s="267"/>
      <c r="DO62" s="267"/>
      <c r="DP62" s="267"/>
      <c r="DQ62" s="267"/>
      <c r="DR62" s="267"/>
      <c r="DS62" s="267"/>
      <c r="DT62" s="267"/>
    </row>
    <row r="63" spans="1:124" s="14" customFormat="1" ht="15" customHeight="1">
      <c r="A63" s="343"/>
      <c r="B63" s="343"/>
      <c r="C63" s="189"/>
      <c r="D63" s="189"/>
      <c r="E63" s="189"/>
      <c r="F63" s="189"/>
      <c r="G63" s="178"/>
      <c r="H63" s="199"/>
      <c r="I63" s="199"/>
      <c r="J63" s="199"/>
      <c r="K63" s="189"/>
      <c r="P63" s="189"/>
      <c r="AD63" s="210"/>
      <c r="AE63" s="210"/>
      <c r="AG63" s="521">
        <f>VLOOKUP(BJ63,[1]eMHH!$F$4:$H$3000,3,FALSE)</f>
        <v>8.3499999999999925</v>
      </c>
      <c r="AH63" s="522"/>
      <c r="AI63" s="569" t="str">
        <f>VLOOKUP(BJ63,[1]eMHH!$I$4:$DV$515,13,FALSE)</f>
        <v>Tractor?</v>
      </c>
      <c r="AJ63" s="169"/>
      <c r="AK63" s="169"/>
      <c r="AL63" s="169"/>
      <c r="AM63" s="169"/>
      <c r="AN63" s="169"/>
      <c r="AO63" s="169"/>
      <c r="AP63" s="169"/>
      <c r="AQ63" s="169"/>
      <c r="AR63" s="169"/>
      <c r="AS63" s="169"/>
      <c r="AT63" s="169"/>
      <c r="AU63" s="169"/>
      <c r="AV63" s="169"/>
      <c r="AW63" s="170"/>
      <c r="AX63" s="175">
        <v>1</v>
      </c>
      <c r="AY63" s="215" t="str">
        <f>VLOOKUP(BJ63,[1]eMHH!$I$4:$DU$515,15,FALSE)</f>
        <v>No</v>
      </c>
      <c r="AZ63" s="25"/>
      <c r="BA63" s="25"/>
      <c r="BB63" s="25"/>
      <c r="BC63" s="25"/>
      <c r="BD63" s="25"/>
      <c r="BE63" s="176"/>
      <c r="BF63" s="25"/>
      <c r="BG63" s="25"/>
      <c r="BH63" s="754"/>
      <c r="BI63" s="175" t="s">
        <v>0</v>
      </c>
      <c r="BJ63" s="174">
        <v>10.63</v>
      </c>
      <c r="BK63" s="174"/>
      <c r="BL63" s="267"/>
      <c r="BM63" s="267"/>
      <c r="BN63" s="267"/>
      <c r="CT63" s="267"/>
      <c r="CU63" s="267"/>
      <c r="CV63" s="267"/>
      <c r="CW63" s="267"/>
      <c r="CX63" s="267"/>
      <c r="CY63" s="267"/>
      <c r="CZ63" s="267"/>
      <c r="DA63" s="267"/>
      <c r="DB63" s="267"/>
      <c r="DC63" s="267"/>
      <c r="DD63" s="267"/>
      <c r="DE63" s="267"/>
      <c r="DF63" s="267"/>
      <c r="DG63" s="267"/>
      <c r="DH63" s="267"/>
      <c r="DI63" s="267"/>
      <c r="DJ63" s="267"/>
      <c r="DK63" s="267"/>
      <c r="DL63" s="267"/>
      <c r="DM63" s="267"/>
      <c r="DN63" s="267"/>
      <c r="DO63" s="267"/>
      <c r="DP63" s="267"/>
      <c r="DQ63" s="267"/>
      <c r="DR63" s="267"/>
      <c r="DS63" s="267"/>
      <c r="DT63" s="267"/>
    </row>
    <row r="64" spans="1:124" s="14" customFormat="1" ht="15" customHeight="1">
      <c r="A64" s="343"/>
      <c r="B64" s="343"/>
      <c r="C64" s="189"/>
      <c r="D64" s="189"/>
      <c r="E64" s="189"/>
      <c r="F64" s="189"/>
      <c r="G64" s="178"/>
      <c r="H64" s="199"/>
      <c r="I64" s="199"/>
      <c r="J64" s="199"/>
      <c r="K64" s="189"/>
      <c r="P64" s="189"/>
      <c r="AB64" s="189"/>
      <c r="AD64" s="338"/>
      <c r="AE64" s="338"/>
      <c r="AG64" s="521"/>
      <c r="AH64" s="522"/>
      <c r="AI64" s="569"/>
      <c r="AJ64" s="169"/>
      <c r="AK64" s="169"/>
      <c r="AL64" s="169"/>
      <c r="AM64" s="169"/>
      <c r="AN64" s="169"/>
      <c r="AO64" s="169"/>
      <c r="AP64" s="169"/>
      <c r="AQ64" s="169"/>
      <c r="AR64" s="169"/>
      <c r="AS64" s="169"/>
      <c r="AT64" s="169"/>
      <c r="AU64" s="169"/>
      <c r="AV64" s="169"/>
      <c r="AW64" s="170"/>
      <c r="AX64" s="175">
        <v>2</v>
      </c>
      <c r="AY64" s="219" t="str">
        <f>VLOOKUP(BJ63,[1]eMHH!$I$4:$DU$515,16,FALSE)</f>
        <v>Yes</v>
      </c>
      <c r="AZ64" s="223"/>
      <c r="BA64" s="223"/>
      <c r="BB64" s="223"/>
      <c r="BC64" s="223"/>
      <c r="BD64" s="223"/>
      <c r="BE64" s="204"/>
      <c r="BF64" s="223"/>
      <c r="BG64" s="223"/>
      <c r="BH64" s="756"/>
      <c r="BI64" s="175" t="s">
        <v>1</v>
      </c>
      <c r="BJ64" s="186">
        <f>VLOOKUP(BJ63,[1]eMHH!$I$4:$DV$515,65,FALSE)</f>
        <v>2</v>
      </c>
      <c r="BK64" s="186"/>
      <c r="BL64" s="267"/>
      <c r="BM64" s="267"/>
      <c r="BN64" s="267"/>
      <c r="CT64" s="267"/>
      <c r="CU64" s="267"/>
      <c r="CV64" s="267"/>
      <c r="CW64" s="267"/>
      <c r="CX64" s="267"/>
      <c r="CY64" s="267"/>
      <c r="CZ64" s="267"/>
      <c r="DA64" s="267"/>
      <c r="DB64" s="267"/>
      <c r="DC64" s="267"/>
      <c r="DD64" s="267"/>
      <c r="DE64" s="267"/>
      <c r="DF64" s="267"/>
      <c r="DG64" s="267"/>
      <c r="DH64" s="267"/>
      <c r="DI64" s="267"/>
      <c r="DJ64" s="267"/>
      <c r="DK64" s="267"/>
      <c r="DL64" s="267"/>
      <c r="DM64" s="267"/>
      <c r="DN64" s="267"/>
      <c r="DO64" s="267"/>
      <c r="DP64" s="267"/>
      <c r="DQ64" s="267"/>
      <c r="DR64" s="267"/>
      <c r="DS64" s="267"/>
      <c r="DT64" s="267"/>
    </row>
    <row r="65" spans="1:124" s="14" customFormat="1" ht="15" customHeight="1">
      <c r="A65" s="343"/>
      <c r="B65" s="343"/>
      <c r="C65" s="189"/>
      <c r="D65" s="189"/>
      <c r="E65" s="189"/>
      <c r="F65" s="189"/>
      <c r="G65" s="178"/>
      <c r="H65" s="199"/>
      <c r="I65" s="199"/>
      <c r="J65" s="199"/>
      <c r="K65" s="189"/>
      <c r="P65" s="189"/>
      <c r="AD65" s="210"/>
      <c r="AE65" s="210"/>
      <c r="AG65" s="521">
        <f>VLOOKUP(BJ65,[1]eMHH!$F$4:$H$3000,3,FALSE)</f>
        <v>8.3599999999999923</v>
      </c>
      <c r="AH65" s="522"/>
      <c r="AI65" s="569" t="str">
        <f>VLOOKUP(BJ65,[1]eMHH!$I$4:$DV$515,13,FALSE)</f>
        <v>Plow?</v>
      </c>
      <c r="AJ65" s="169"/>
      <c r="AK65" s="169"/>
      <c r="AL65" s="169"/>
      <c r="AM65" s="169"/>
      <c r="AN65" s="169"/>
      <c r="AO65" s="169"/>
      <c r="AP65" s="169"/>
      <c r="AQ65" s="169"/>
      <c r="AR65" s="169"/>
      <c r="AS65" s="169"/>
      <c r="AT65" s="169"/>
      <c r="AU65" s="169"/>
      <c r="AV65" s="169"/>
      <c r="AW65" s="170"/>
      <c r="AX65" s="175">
        <v>1</v>
      </c>
      <c r="AY65" s="215" t="str">
        <f>VLOOKUP(BJ65,[1]eMHH!$I$4:$DU$515,15,FALSE)</f>
        <v>No</v>
      </c>
      <c r="AZ65" s="25"/>
      <c r="BA65" s="25"/>
      <c r="BB65" s="25"/>
      <c r="BC65" s="25"/>
      <c r="BD65" s="25"/>
      <c r="BE65" s="176"/>
      <c r="BF65" s="25"/>
      <c r="BG65" s="25"/>
      <c r="BH65" s="754"/>
      <c r="BI65" s="175" t="s">
        <v>0</v>
      </c>
      <c r="BJ65" s="174">
        <v>10.32</v>
      </c>
      <c r="BK65" s="174"/>
      <c r="BL65" s="267"/>
      <c r="BM65" s="267"/>
      <c r="BN65" s="267"/>
      <c r="CT65" s="267"/>
      <c r="CU65" s="267"/>
      <c r="CV65" s="267"/>
      <c r="CW65" s="267"/>
      <c r="CX65" s="267"/>
      <c r="CY65" s="267"/>
      <c r="CZ65" s="267"/>
      <c r="DA65" s="267"/>
      <c r="DB65" s="267"/>
      <c r="DC65" s="267"/>
      <c r="DD65" s="267"/>
      <c r="DE65" s="267"/>
      <c r="DF65" s="267"/>
      <c r="DG65" s="267"/>
      <c r="DH65" s="267"/>
      <c r="DI65" s="267"/>
      <c r="DJ65" s="267"/>
      <c r="DK65" s="267"/>
      <c r="DL65" s="267"/>
      <c r="DM65" s="267"/>
      <c r="DN65" s="267"/>
      <c r="DO65" s="267"/>
      <c r="DP65" s="267"/>
      <c r="DQ65" s="267"/>
      <c r="DR65" s="267"/>
      <c r="DS65" s="267"/>
      <c r="DT65" s="267"/>
    </row>
    <row r="66" spans="1:124" s="14" customFormat="1" ht="15" customHeight="1">
      <c r="A66" s="343"/>
      <c r="B66" s="343"/>
      <c r="C66" s="189"/>
      <c r="D66" s="189"/>
      <c r="E66" s="189"/>
      <c r="F66" s="189"/>
      <c r="G66" s="178"/>
      <c r="H66" s="199"/>
      <c r="I66" s="199"/>
      <c r="J66" s="199"/>
      <c r="K66" s="189"/>
      <c r="P66" s="189"/>
      <c r="AB66" s="189"/>
      <c r="AD66" s="338"/>
      <c r="AE66" s="338"/>
      <c r="AG66" s="521"/>
      <c r="AH66" s="522"/>
      <c r="AI66" s="569"/>
      <c r="AJ66" s="169"/>
      <c r="AK66" s="169"/>
      <c r="AL66" s="169"/>
      <c r="AM66" s="169"/>
      <c r="AN66" s="169"/>
      <c r="AO66" s="169"/>
      <c r="AP66" s="169"/>
      <c r="AQ66" s="169"/>
      <c r="AR66" s="169"/>
      <c r="AS66" s="169"/>
      <c r="AT66" s="169"/>
      <c r="AU66" s="169"/>
      <c r="AV66" s="169"/>
      <c r="AW66" s="170"/>
      <c r="AX66" s="175">
        <v>2</v>
      </c>
      <c r="AY66" s="219" t="str">
        <f>VLOOKUP(BJ65,[1]eMHH!$I$4:$DU$515,16,FALSE)</f>
        <v>Yes</v>
      </c>
      <c r="AZ66" s="223"/>
      <c r="BA66" s="223"/>
      <c r="BB66" s="223"/>
      <c r="BC66" s="223"/>
      <c r="BD66" s="223"/>
      <c r="BE66" s="204"/>
      <c r="BF66" s="223"/>
      <c r="BG66" s="223"/>
      <c r="BH66" s="756"/>
      <c r="BI66" s="175" t="s">
        <v>1</v>
      </c>
      <c r="BJ66" s="186">
        <f>VLOOKUP(BJ65,[1]eMHH!$I$4:$DV$515,65,FALSE)</f>
        <v>2</v>
      </c>
      <c r="BK66" s="186"/>
      <c r="BL66" s="267"/>
      <c r="BM66" s="267"/>
      <c r="BN66" s="267"/>
      <c r="CT66" s="267"/>
      <c r="CU66" s="267"/>
      <c r="CV66" s="267"/>
      <c r="CW66" s="267"/>
      <c r="CX66" s="267"/>
      <c r="CY66" s="267"/>
      <c r="CZ66" s="267"/>
      <c r="DA66" s="267"/>
      <c r="DB66" s="267"/>
      <c r="DC66" s="267"/>
      <c r="DD66" s="267"/>
      <c r="DE66" s="267"/>
      <c r="DF66" s="267"/>
      <c r="DG66" s="267"/>
      <c r="DH66" s="267"/>
      <c r="DI66" s="267"/>
      <c r="DJ66" s="267"/>
      <c r="DK66" s="267"/>
      <c r="DL66" s="267"/>
      <c r="DM66" s="267"/>
      <c r="DN66" s="267"/>
      <c r="DO66" s="267"/>
      <c r="DP66" s="267"/>
      <c r="DQ66" s="267"/>
      <c r="DR66" s="267"/>
      <c r="DS66" s="267"/>
      <c r="DT66" s="267"/>
    </row>
    <row r="67" spans="1:124" s="14" customFormat="1" ht="15" customHeight="1">
      <c r="P67" s="720"/>
      <c r="AG67" s="517">
        <f>VLOOKUP(BJ67,[1]eMHH!$F$4:$H$3000,3,FALSE)</f>
        <v>8.3699999999999921</v>
      </c>
      <c r="AH67" s="518"/>
      <c r="AI67" s="569" t="str">
        <f>VLOOKUP(BJ67,[1]eMHH!$I$4:$DV$515,13,FALSE)</f>
        <v>Car?</v>
      </c>
      <c r="AJ67" s="169"/>
      <c r="AK67" s="169"/>
      <c r="AL67" s="169"/>
      <c r="AM67" s="169"/>
      <c r="AN67" s="169"/>
      <c r="AO67" s="169"/>
      <c r="AP67" s="169"/>
      <c r="AQ67" s="169"/>
      <c r="AR67" s="169"/>
      <c r="AS67" s="169"/>
      <c r="AT67" s="169"/>
      <c r="AU67" s="169"/>
      <c r="AV67" s="169"/>
      <c r="AW67" s="170"/>
      <c r="AX67" s="175">
        <v>1</v>
      </c>
      <c r="AY67" s="215" t="str">
        <f>VLOOKUP(BJ67,[1]eMHH!$I$4:$DU$515,15,FALSE)</f>
        <v>No</v>
      </c>
      <c r="AZ67" s="25"/>
      <c r="BA67" s="25"/>
      <c r="BB67" s="25"/>
      <c r="BC67" s="25"/>
      <c r="BD67" s="25"/>
      <c r="BE67" s="176"/>
      <c r="BF67" s="25"/>
      <c r="BG67" s="25"/>
      <c r="BH67" s="754"/>
      <c r="BI67" s="175" t="s">
        <v>0</v>
      </c>
      <c r="BJ67" s="174">
        <v>10.33</v>
      </c>
      <c r="BK67" s="174"/>
      <c r="BL67" s="267"/>
      <c r="BM67" s="267"/>
      <c r="BN67" s="267"/>
      <c r="CJ67" s="267"/>
      <c r="CK67" s="267"/>
      <c r="CL67" s="267"/>
      <c r="CM67" s="267"/>
      <c r="CN67" s="267"/>
      <c r="CO67" s="267"/>
      <c r="CP67" s="267"/>
      <c r="CQ67" s="267"/>
      <c r="CR67" s="267"/>
      <c r="CS67" s="267"/>
      <c r="CT67" s="267"/>
      <c r="CU67" s="267"/>
      <c r="CV67" s="267"/>
      <c r="CW67" s="267"/>
      <c r="CX67" s="267"/>
      <c r="CY67" s="267"/>
      <c r="CZ67" s="267"/>
      <c r="DA67" s="267"/>
      <c r="DB67" s="267"/>
      <c r="DC67" s="267"/>
      <c r="DD67" s="267"/>
      <c r="DE67" s="267"/>
      <c r="DF67" s="267"/>
      <c r="DG67" s="267"/>
      <c r="DH67" s="267"/>
      <c r="DI67" s="267"/>
      <c r="DJ67" s="267"/>
      <c r="DK67" s="267"/>
      <c r="DL67" s="267"/>
      <c r="DM67" s="267"/>
      <c r="DN67" s="267"/>
      <c r="DO67" s="267"/>
      <c r="DP67" s="267"/>
      <c r="DQ67" s="267"/>
      <c r="DR67" s="267"/>
      <c r="DS67" s="267"/>
      <c r="DT67" s="267"/>
    </row>
    <row r="68" spans="1:124" s="14" customFormat="1" ht="15" customHeight="1">
      <c r="AG68" s="528"/>
      <c r="AH68" s="529"/>
      <c r="AI68" s="569"/>
      <c r="AJ68" s="169"/>
      <c r="AK68" s="169"/>
      <c r="AL68" s="169"/>
      <c r="AM68" s="169"/>
      <c r="AN68" s="169"/>
      <c r="AO68" s="169"/>
      <c r="AP68" s="169"/>
      <c r="AQ68" s="169"/>
      <c r="AR68" s="169"/>
      <c r="AS68" s="169"/>
      <c r="AT68" s="169"/>
      <c r="AU68" s="169"/>
      <c r="AV68" s="169"/>
      <c r="AW68" s="170"/>
      <c r="AX68" s="175">
        <v>2</v>
      </c>
      <c r="AY68" s="219" t="str">
        <f>VLOOKUP(BJ67,[1]eMHH!$I$4:$DU$515,16,FALSE)</f>
        <v>Yes</v>
      </c>
      <c r="AZ68" s="223"/>
      <c r="BA68" s="223"/>
      <c r="BB68" s="223"/>
      <c r="BC68" s="223"/>
      <c r="BD68" s="223"/>
      <c r="BE68" s="204"/>
      <c r="BF68" s="223"/>
      <c r="BG68" s="223"/>
      <c r="BH68" s="756"/>
      <c r="BI68" s="175" t="s">
        <v>1</v>
      </c>
      <c r="BJ68" s="186">
        <f>VLOOKUP(BJ67,[1]eMHH!$I$4:$DV$515,65,FALSE)</f>
        <v>2</v>
      </c>
      <c r="BK68" s="186"/>
      <c r="BL68" s="267"/>
      <c r="BM68" s="267"/>
      <c r="CJ68" s="267"/>
      <c r="CK68" s="267"/>
      <c r="CL68" s="267"/>
      <c r="CM68" s="267"/>
      <c r="CN68" s="267"/>
      <c r="CO68" s="267"/>
      <c r="CP68" s="267"/>
      <c r="CQ68" s="267"/>
      <c r="CR68" s="267"/>
      <c r="CS68" s="267"/>
      <c r="CT68" s="267"/>
      <c r="CU68" s="267"/>
      <c r="CV68" s="267"/>
      <c r="CW68" s="267"/>
      <c r="CX68" s="267"/>
      <c r="CY68" s="267"/>
      <c r="CZ68" s="267"/>
      <c r="DA68" s="267"/>
      <c r="DB68" s="267"/>
      <c r="DC68" s="267"/>
      <c r="DD68" s="267"/>
      <c r="DE68" s="267"/>
      <c r="DF68" s="267"/>
      <c r="DG68" s="267"/>
      <c r="DH68" s="267"/>
      <c r="DI68" s="267"/>
      <c r="DJ68" s="267"/>
      <c r="DK68" s="267"/>
      <c r="DL68" s="267"/>
      <c r="DM68" s="267"/>
      <c r="DN68" s="267"/>
      <c r="DO68" s="267"/>
      <c r="DP68" s="267"/>
      <c r="DQ68" s="267"/>
      <c r="DR68" s="267"/>
      <c r="DS68" s="267"/>
      <c r="DT68" s="267"/>
    </row>
    <row r="69" spans="1:124" s="14" customFormat="1" ht="14.25" customHeight="1">
      <c r="A69" s="343"/>
      <c r="B69" s="343"/>
      <c r="C69" s="189"/>
      <c r="D69" s="189"/>
      <c r="E69" s="189"/>
      <c r="F69" s="189"/>
      <c r="G69" s="189"/>
      <c r="H69" s="189"/>
      <c r="I69" s="189"/>
      <c r="J69" s="189"/>
      <c r="K69" s="189"/>
      <c r="P69" s="189"/>
      <c r="BJ69" s="174">
        <v>10.15</v>
      </c>
      <c r="BK69" s="174"/>
      <c r="BL69" s="267"/>
      <c r="BM69" s="267"/>
      <c r="CJ69" s="267"/>
      <c r="CK69" s="267"/>
      <c r="CL69" s="267"/>
      <c r="CM69" s="267"/>
      <c r="CN69" s="267"/>
      <c r="CO69" s="267"/>
      <c r="CP69" s="267"/>
      <c r="CQ69" s="267"/>
      <c r="CR69" s="267"/>
      <c r="CS69" s="267"/>
      <c r="CT69" s="267"/>
      <c r="CU69" s="267"/>
      <c r="CV69" s="267"/>
      <c r="CW69" s="267"/>
      <c r="CX69" s="267"/>
      <c r="CY69" s="267"/>
      <c r="CZ69" s="267"/>
      <c r="DA69" s="267"/>
      <c r="DB69" s="267"/>
      <c r="DC69" s="267"/>
      <c r="DD69" s="267"/>
      <c r="DE69" s="267"/>
      <c r="DF69" s="267"/>
      <c r="DG69" s="267"/>
      <c r="DH69" s="267"/>
      <c r="DI69" s="267"/>
      <c r="DJ69" s="267"/>
      <c r="DK69" s="267"/>
      <c r="DL69" s="267"/>
      <c r="DM69" s="267"/>
      <c r="DN69" s="267"/>
      <c r="DO69" s="267"/>
      <c r="DP69" s="267"/>
      <c r="DQ69" s="267"/>
      <c r="DR69" s="267"/>
      <c r="DS69" s="267"/>
      <c r="DT69" s="267"/>
    </row>
    <row r="70" spans="1:124" s="14" customFormat="1" ht="14.25" customHeight="1">
      <c r="A70" s="343"/>
      <c r="B70" s="343"/>
      <c r="C70" s="189"/>
      <c r="D70" s="189"/>
      <c r="E70" s="189"/>
      <c r="F70" s="189"/>
      <c r="G70" s="189"/>
      <c r="H70" s="189"/>
      <c r="I70" s="189"/>
      <c r="J70" s="189"/>
      <c r="K70" s="189"/>
      <c r="P70" s="189"/>
      <c r="BJ70" s="186">
        <f>VLOOKUP(BJ69,[1]eMHH!$I$4:$DV$515,65,FALSE)</f>
        <v>2</v>
      </c>
      <c r="BK70" s="186"/>
      <c r="BL70" s="267"/>
      <c r="BM70" s="267"/>
      <c r="CJ70" s="267"/>
      <c r="CK70" s="267"/>
      <c r="CL70" s="267"/>
      <c r="CM70" s="267"/>
      <c r="CN70" s="267"/>
      <c r="CO70" s="267"/>
      <c r="CP70" s="267"/>
      <c r="CQ70" s="267"/>
      <c r="CR70" s="267"/>
      <c r="CS70" s="267"/>
      <c r="CT70" s="267"/>
      <c r="CU70" s="267"/>
      <c r="CV70" s="267"/>
      <c r="CW70" s="267"/>
      <c r="CX70" s="267"/>
      <c r="CY70" s="267"/>
      <c r="CZ70" s="267"/>
      <c r="DA70" s="267"/>
      <c r="DB70" s="267"/>
      <c r="DC70" s="267"/>
      <c r="DD70" s="267"/>
      <c r="DE70" s="267"/>
      <c r="DF70" s="267"/>
      <c r="DG70" s="267"/>
      <c r="DH70" s="267"/>
      <c r="DI70" s="267"/>
      <c r="DJ70" s="267"/>
      <c r="DK70" s="267"/>
      <c r="DL70" s="267"/>
      <c r="DM70" s="267"/>
      <c r="DN70" s="267"/>
      <c r="DO70" s="267"/>
      <c r="DP70" s="267"/>
      <c r="DQ70" s="267"/>
      <c r="DR70" s="267"/>
      <c r="DS70" s="267"/>
      <c r="DT70" s="267"/>
    </row>
    <row r="71" spans="1:124" s="14" customFormat="1" ht="14.25" customHeight="1">
      <c r="A71" s="343"/>
      <c r="B71" s="343"/>
      <c r="C71" s="189"/>
      <c r="D71" s="189"/>
      <c r="E71" s="189"/>
      <c r="F71" s="189"/>
      <c r="G71" s="189"/>
      <c r="H71" s="189"/>
      <c r="I71" s="189"/>
      <c r="J71" s="189"/>
      <c r="K71" s="189"/>
      <c r="P71" s="189"/>
      <c r="Q71" s="189"/>
      <c r="R71" s="189"/>
      <c r="S71" s="189"/>
      <c r="T71" s="455"/>
      <c r="U71" s="455"/>
      <c r="V71" s="178"/>
      <c r="W71" s="179"/>
      <c r="X71" s="179"/>
      <c r="BJ71" s="193">
        <f>VLOOKUP(BJ69,[1]eMHH!$I$4:$DV$3046,4,FALSE)</f>
        <v>8.2399999999999949</v>
      </c>
      <c r="BK71" s="193"/>
      <c r="BL71" s="267"/>
      <c r="BM71" s="267"/>
      <c r="CJ71" s="267"/>
      <c r="CK71" s="267"/>
      <c r="CL71" s="267"/>
      <c r="CM71" s="267"/>
      <c r="CN71" s="267"/>
      <c r="CO71" s="267"/>
      <c r="CP71" s="267"/>
      <c r="CQ71" s="267"/>
      <c r="CR71" s="267"/>
      <c r="CS71" s="267"/>
      <c r="CT71" s="267"/>
      <c r="CU71" s="267"/>
      <c r="CV71" s="267"/>
      <c r="CW71" s="267"/>
      <c r="CX71" s="267"/>
      <c r="CY71" s="267"/>
      <c r="CZ71" s="267"/>
      <c r="DA71" s="267"/>
      <c r="DB71" s="267"/>
      <c r="DC71" s="267"/>
      <c r="DD71" s="267"/>
      <c r="DE71" s="267"/>
      <c r="DF71" s="267"/>
      <c r="DG71" s="267"/>
      <c r="DH71" s="267"/>
      <c r="DI71" s="267"/>
      <c r="DJ71" s="267"/>
      <c r="DK71" s="267"/>
      <c r="DL71" s="267"/>
      <c r="DM71" s="267"/>
      <c r="DN71" s="267"/>
      <c r="DO71" s="267"/>
      <c r="DP71" s="267"/>
      <c r="DQ71" s="267"/>
      <c r="DR71" s="267"/>
      <c r="DS71" s="267"/>
      <c r="DT71" s="267"/>
    </row>
    <row r="72" spans="1:124" s="14" customFormat="1" ht="14.25" customHeight="1">
      <c r="A72" s="178"/>
      <c r="B72" s="199"/>
      <c r="C72" s="41"/>
      <c r="D72" s="41"/>
      <c r="E72" s="41"/>
      <c r="F72" s="41"/>
      <c r="G72" s="41"/>
      <c r="H72" s="41"/>
      <c r="I72" s="41"/>
      <c r="J72" s="41"/>
      <c r="K72" s="41"/>
      <c r="L72" s="41"/>
      <c r="M72" s="41"/>
      <c r="N72" s="41"/>
      <c r="O72" s="41"/>
      <c r="P72" s="41"/>
      <c r="Q72" s="41"/>
      <c r="R72" s="41"/>
      <c r="S72" s="178"/>
      <c r="BJ72" s="174">
        <v>10.98</v>
      </c>
      <c r="BK72" s="174"/>
      <c r="BL72" s="267"/>
      <c r="BM72" s="267"/>
      <c r="CJ72" s="267"/>
      <c r="CK72" s="267"/>
      <c r="CL72" s="267"/>
      <c r="CM72" s="267"/>
      <c r="CN72" s="267"/>
      <c r="CO72" s="267"/>
      <c r="CP72" s="267"/>
      <c r="CQ72" s="267"/>
      <c r="CR72" s="267"/>
      <c r="CS72" s="267"/>
      <c r="CT72" s="267"/>
      <c r="CU72" s="267"/>
      <c r="CV72" s="267"/>
      <c r="CW72" s="267"/>
      <c r="CX72" s="267"/>
      <c r="CY72" s="267"/>
      <c r="CZ72" s="267"/>
      <c r="DA72" s="267"/>
      <c r="DB72" s="267"/>
      <c r="DC72" s="267"/>
      <c r="DD72" s="267"/>
      <c r="DE72" s="267"/>
      <c r="DF72" s="267"/>
      <c r="DG72" s="267"/>
      <c r="DH72" s="267"/>
      <c r="DI72" s="267"/>
      <c r="DJ72" s="267"/>
      <c r="DK72" s="267"/>
      <c r="DL72" s="267"/>
      <c r="DM72" s="267"/>
      <c r="DN72" s="267"/>
      <c r="DO72" s="267"/>
      <c r="DP72" s="267"/>
      <c r="DQ72" s="267"/>
      <c r="DR72" s="267"/>
      <c r="DS72" s="267"/>
      <c r="DT72" s="267"/>
    </row>
    <row r="73" spans="1:124" s="14" customFormat="1" ht="14.25" customHeight="1">
      <c r="A73" s="178"/>
      <c r="B73" s="199"/>
      <c r="C73" s="41"/>
      <c r="D73" s="41"/>
      <c r="E73" s="41"/>
      <c r="F73" s="41"/>
      <c r="G73" s="41"/>
      <c r="H73" s="41"/>
      <c r="I73" s="41"/>
      <c r="J73" s="41"/>
      <c r="K73" s="41"/>
      <c r="L73" s="41"/>
      <c r="M73" s="41"/>
      <c r="N73" s="41"/>
      <c r="O73" s="41"/>
      <c r="P73" s="41"/>
      <c r="Q73" s="41"/>
      <c r="R73" s="41"/>
      <c r="S73" s="178"/>
      <c r="AQ73" s="343"/>
      <c r="AR73" s="343"/>
      <c r="AS73" s="189"/>
      <c r="AT73" s="189"/>
      <c r="AU73" s="189"/>
      <c r="AV73" s="189"/>
      <c r="AW73" s="189"/>
      <c r="AX73" s="189"/>
      <c r="AY73" s="189"/>
      <c r="AZ73" s="189"/>
      <c r="BA73" s="189"/>
      <c r="BB73" s="189"/>
      <c r="BC73" s="189"/>
      <c r="BD73" s="189"/>
      <c r="BE73" s="189"/>
      <c r="BF73" s="189"/>
      <c r="BG73" s="189"/>
      <c r="BH73" s="189"/>
      <c r="BI73" s="189"/>
      <c r="BJ73" s="174">
        <v>10.61</v>
      </c>
      <c r="BK73" s="174"/>
      <c r="BL73" s="267"/>
      <c r="BM73" s="267"/>
      <c r="CJ73" s="267"/>
      <c r="CK73" s="267"/>
      <c r="CL73" s="267"/>
      <c r="CM73" s="267"/>
      <c r="CN73" s="267"/>
      <c r="CO73" s="267"/>
      <c r="CP73" s="267"/>
      <c r="CQ73" s="267"/>
      <c r="CR73" s="267"/>
      <c r="CS73" s="267"/>
      <c r="CT73" s="267"/>
      <c r="CU73" s="267"/>
      <c r="CV73" s="267"/>
      <c r="CW73" s="267"/>
      <c r="CX73" s="267"/>
      <c r="CY73" s="267"/>
      <c r="CZ73" s="267"/>
      <c r="DA73" s="267"/>
      <c r="DB73" s="267"/>
      <c r="DC73" s="267"/>
      <c r="DD73" s="267"/>
      <c r="DE73" s="267"/>
      <c r="DF73" s="267"/>
      <c r="DG73" s="267"/>
      <c r="DH73" s="267"/>
      <c r="DI73" s="267"/>
      <c r="DJ73" s="267"/>
      <c r="DK73" s="267"/>
      <c r="DL73" s="267"/>
      <c r="DM73" s="267"/>
      <c r="DN73" s="267"/>
      <c r="DO73" s="267"/>
      <c r="DP73" s="267"/>
      <c r="DQ73" s="267"/>
      <c r="DR73" s="267"/>
      <c r="DS73" s="267"/>
      <c r="DT73" s="267"/>
    </row>
    <row r="74" spans="1:124" s="14" customFormat="1" ht="14.25" customHeight="1">
      <c r="A74" s="178"/>
      <c r="B74" s="199"/>
      <c r="C74" s="41"/>
      <c r="D74" s="41"/>
      <c r="E74" s="41"/>
      <c r="F74" s="41"/>
      <c r="G74" s="41"/>
      <c r="H74" s="41"/>
      <c r="I74" s="41"/>
      <c r="J74" s="41"/>
      <c r="K74" s="41"/>
      <c r="L74" s="41"/>
      <c r="M74" s="41"/>
      <c r="N74" s="41"/>
      <c r="O74" s="41"/>
      <c r="P74" s="41"/>
      <c r="Q74" s="41"/>
      <c r="R74" s="41"/>
      <c r="S74" s="41"/>
      <c r="AQ74" s="343"/>
      <c r="AR74" s="343"/>
      <c r="AS74" s="189"/>
      <c r="AT74" s="189"/>
      <c r="AU74" s="189"/>
      <c r="AV74" s="189"/>
      <c r="AW74" s="189"/>
      <c r="AX74" s="189"/>
      <c r="AY74" s="189"/>
      <c r="AZ74" s="189"/>
      <c r="BA74" s="189"/>
      <c r="BB74" s="189"/>
      <c r="BC74" s="189"/>
      <c r="BD74" s="189"/>
      <c r="BE74" s="189"/>
      <c r="BF74" s="189"/>
      <c r="BG74" s="189"/>
      <c r="BH74" s="189"/>
      <c r="BI74" s="189"/>
      <c r="BJ74" s="186">
        <f>VLOOKUP(BJ73,[1]eMHH!$I$4:$DV$515,65,FALSE)</f>
        <v>1</v>
      </c>
      <c r="BK74" s="186"/>
      <c r="BL74" s="267"/>
      <c r="BM74" s="267"/>
      <c r="CJ74" s="267"/>
      <c r="CK74" s="267"/>
      <c r="CL74" s="267"/>
      <c r="CM74" s="267"/>
      <c r="CN74" s="267"/>
      <c r="CO74" s="267"/>
      <c r="CP74" s="267"/>
      <c r="CQ74" s="267"/>
      <c r="CR74" s="267"/>
      <c r="CS74" s="267"/>
      <c r="CT74" s="267"/>
      <c r="CU74" s="267"/>
      <c r="CV74" s="267"/>
      <c r="CW74" s="267"/>
      <c r="CX74" s="267"/>
      <c r="CY74" s="267"/>
      <c r="CZ74" s="267"/>
      <c r="DA74" s="267"/>
      <c r="DB74" s="267"/>
      <c r="DC74" s="267"/>
      <c r="DD74" s="267"/>
      <c r="DE74" s="267"/>
      <c r="DF74" s="267"/>
      <c r="DG74" s="267"/>
      <c r="DH74" s="267"/>
      <c r="DI74" s="267"/>
      <c r="DJ74" s="267"/>
      <c r="DK74" s="267"/>
      <c r="DL74" s="267"/>
      <c r="DM74" s="267"/>
      <c r="DN74" s="267"/>
      <c r="DO74" s="267"/>
      <c r="DP74" s="267"/>
      <c r="DQ74" s="267"/>
      <c r="DR74" s="267"/>
      <c r="DS74" s="267"/>
      <c r="DT74" s="267"/>
    </row>
    <row r="75" spans="1:124" s="14" customFormat="1" ht="14.25" customHeight="1">
      <c r="AQ75" s="178"/>
      <c r="AR75" s="199"/>
      <c r="AS75" s="189"/>
      <c r="AT75" s="189"/>
      <c r="AU75" s="189"/>
      <c r="AV75" s="189"/>
      <c r="AW75" s="189"/>
      <c r="AX75" s="189"/>
      <c r="AY75" s="189"/>
      <c r="AZ75" s="178"/>
      <c r="BA75" s="199"/>
      <c r="BB75" s="189"/>
      <c r="BC75" s="189"/>
      <c r="BD75" s="189"/>
      <c r="BE75" s="189"/>
      <c r="BF75" s="189"/>
      <c r="BG75" s="189"/>
      <c r="BH75" s="189"/>
      <c r="BI75" s="189"/>
      <c r="BJ75" s="174">
        <v>10.16</v>
      </c>
      <c r="BK75" s="174"/>
      <c r="BL75" s="267"/>
      <c r="BM75" s="267"/>
      <c r="CJ75" s="267"/>
      <c r="CK75" s="267"/>
      <c r="CL75" s="267"/>
      <c r="CM75" s="267"/>
      <c r="CN75" s="267"/>
      <c r="CO75" s="267"/>
      <c r="CP75" s="267"/>
      <c r="CQ75" s="267"/>
      <c r="CR75" s="267"/>
      <c r="CS75" s="267"/>
      <c r="CT75" s="267"/>
      <c r="CU75" s="267"/>
      <c r="CV75" s="267"/>
      <c r="CW75" s="267"/>
      <c r="CX75" s="267"/>
      <c r="CY75" s="267"/>
      <c r="CZ75" s="267"/>
      <c r="DA75" s="267"/>
      <c r="DB75" s="267"/>
      <c r="DC75" s="267"/>
      <c r="DD75" s="267"/>
      <c r="DE75" s="267"/>
      <c r="DF75" s="267"/>
      <c r="DG75" s="267"/>
      <c r="DH75" s="267"/>
      <c r="DI75" s="267"/>
      <c r="DJ75" s="267"/>
      <c r="DK75" s="267"/>
      <c r="DL75" s="267"/>
      <c r="DM75" s="267"/>
      <c r="DN75" s="267"/>
      <c r="DO75" s="267"/>
      <c r="DP75" s="267"/>
      <c r="DQ75" s="267"/>
      <c r="DR75" s="267"/>
      <c r="DS75" s="267"/>
      <c r="DT75" s="267"/>
    </row>
    <row r="76" spans="1:124" s="14" customFormat="1" ht="14.25" customHeight="1">
      <c r="AQ76" s="178"/>
      <c r="AR76" s="199"/>
      <c r="AS76" s="189"/>
      <c r="AT76" s="189"/>
      <c r="AU76" s="189"/>
      <c r="AV76" s="189"/>
      <c r="AW76" s="189"/>
      <c r="AX76" s="189"/>
      <c r="AY76" s="189"/>
      <c r="AZ76" s="178"/>
      <c r="BA76" s="179"/>
      <c r="BB76" s="189"/>
      <c r="BC76" s="189"/>
      <c r="BD76" s="189"/>
      <c r="BE76" s="189"/>
      <c r="BF76" s="189"/>
      <c r="BG76" s="189"/>
      <c r="BH76" s="189"/>
      <c r="BI76" s="189"/>
      <c r="BJ76" s="186">
        <f>VLOOKUP(BJ75,[1]eMHH!$I$4:$DV$515,65,FALSE)</f>
        <v>1</v>
      </c>
      <c r="BK76" s="186"/>
      <c r="BL76" s="267"/>
      <c r="BM76" s="267"/>
      <c r="CJ76" s="267"/>
      <c r="CK76" s="267"/>
      <c r="CL76" s="267"/>
      <c r="CM76" s="267"/>
      <c r="CN76" s="267"/>
      <c r="CO76" s="267"/>
      <c r="CP76" s="267"/>
      <c r="CQ76" s="267"/>
      <c r="CR76" s="267"/>
      <c r="CS76" s="267"/>
      <c r="CT76" s="267"/>
      <c r="CU76" s="267"/>
      <c r="CV76" s="267"/>
      <c r="CW76" s="267"/>
      <c r="CX76" s="267"/>
      <c r="CY76" s="267"/>
      <c r="CZ76" s="267"/>
      <c r="DA76" s="267"/>
      <c r="DB76" s="267"/>
      <c r="DC76" s="267"/>
      <c r="DD76" s="267"/>
      <c r="DE76" s="267"/>
      <c r="DF76" s="267"/>
      <c r="DG76" s="267"/>
      <c r="DH76" s="267"/>
      <c r="DI76" s="267"/>
      <c r="DJ76" s="267"/>
      <c r="DK76" s="267"/>
      <c r="DL76" s="267"/>
      <c r="DM76" s="267"/>
      <c r="DN76" s="267"/>
      <c r="DO76" s="267"/>
      <c r="DP76" s="267"/>
      <c r="DQ76" s="267"/>
      <c r="DR76" s="267"/>
      <c r="DS76" s="267"/>
      <c r="DT76" s="267"/>
    </row>
    <row r="77" spans="1:124">
      <c r="AS77" s="155"/>
      <c r="AT77" s="177"/>
      <c r="AU77" s="411"/>
      <c r="AV77" s="411"/>
      <c r="AW77" s="411"/>
      <c r="AX77" s="155"/>
      <c r="AY77" s="155"/>
      <c r="BB77" s="246"/>
      <c r="BC77" s="155"/>
      <c r="BD77" s="177"/>
      <c r="BE77" s="155"/>
      <c r="BG77" s="161"/>
      <c r="BJ77" s="174">
        <v>10.17</v>
      </c>
      <c r="BK77" s="174"/>
    </row>
    <row r="78" spans="1:124">
      <c r="AS78" s="161"/>
      <c r="AT78" s="161"/>
      <c r="AU78" s="161"/>
      <c r="AV78" s="161"/>
      <c r="AW78" s="161"/>
      <c r="AX78" s="161"/>
      <c r="AY78" s="161"/>
      <c r="BB78" s="246"/>
      <c r="BC78" s="155"/>
      <c r="BD78" s="189"/>
      <c r="BE78" s="189"/>
      <c r="BF78" s="177"/>
      <c r="BJ78" s="186">
        <f>VLOOKUP(BJ77,[1]eMHH!$I$4:$DV$515,65,FALSE)</f>
        <v>1</v>
      </c>
      <c r="BK78" s="186"/>
    </row>
    <row r="79" spans="1:124">
      <c r="BJ79" s="174">
        <v>10.18</v>
      </c>
      <c r="BK79" s="174"/>
    </row>
    <row r="80" spans="1:124">
      <c r="BJ80" s="186">
        <f>VLOOKUP(BJ79,[1]eMHH!$I$4:$DV$515,65,FALSE)</f>
        <v>1</v>
      </c>
      <c r="BK80" s="186"/>
    </row>
    <row r="81" spans="62:63">
      <c r="BJ81" s="174">
        <v>10.19</v>
      </c>
      <c r="BK81" s="174"/>
    </row>
    <row r="82" spans="62:63">
      <c r="BJ82" s="186">
        <f>VLOOKUP(BJ81,[1]eMHH!$I$4:$DV$515,65,FALSE)</f>
        <v>1</v>
      </c>
      <c r="BK82" s="186"/>
    </row>
    <row r="83" spans="62:63">
      <c r="BJ83" s="174">
        <v>10.199999999999999</v>
      </c>
      <c r="BK83" s="174"/>
    </row>
    <row r="84" spans="62:63">
      <c r="BJ84" s="186">
        <f>VLOOKUP(BJ83,[1]eMHH!$I$4:$DV$515,65,FALSE)</f>
        <v>1</v>
      </c>
      <c r="BK84" s="186"/>
    </row>
    <row r="85" spans="62:63">
      <c r="BJ85" s="174">
        <v>10.210000000000001</v>
      </c>
      <c r="BK85" s="174"/>
    </row>
    <row r="86" spans="62:63">
      <c r="BJ86" s="186">
        <f>VLOOKUP(BJ85,[1]eMHH!$I$4:$DV$515,65,FALSE)</f>
        <v>1</v>
      </c>
      <c r="BK86" s="186"/>
    </row>
    <row r="87" spans="62:63">
      <c r="BJ87" s="174" t="s">
        <v>71</v>
      </c>
      <c r="BK87" s="174"/>
    </row>
    <row r="88" spans="62:63">
      <c r="BJ88" s="155"/>
      <c r="BK88" s="155"/>
    </row>
    <row r="89" spans="62:63">
      <c r="BJ89" s="155"/>
      <c r="BK89" s="155"/>
    </row>
    <row r="90" spans="62:63">
      <c r="BJ90" s="155"/>
      <c r="BK90" s="155"/>
    </row>
    <row r="91" spans="62:63">
      <c r="BJ91" s="155"/>
      <c r="BK91" s="155"/>
    </row>
    <row r="92" spans="62:63">
      <c r="BJ92" s="155"/>
      <c r="BK92" s="155"/>
    </row>
    <row r="93" spans="62:63">
      <c r="BJ93" s="155"/>
      <c r="BK93" s="155"/>
    </row>
    <row r="94" spans="62:63">
      <c r="BJ94" s="155"/>
      <c r="BK94" s="155"/>
    </row>
    <row r="95" spans="62:63">
      <c r="BJ95" s="155"/>
      <c r="BK95" s="155"/>
    </row>
    <row r="96" spans="62:63">
      <c r="BJ96" s="155"/>
      <c r="BK96" s="155"/>
    </row>
    <row r="97" spans="62:63">
      <c r="BJ97" s="155"/>
      <c r="BK97" s="155"/>
    </row>
    <row r="98" spans="62:63">
      <c r="BJ98" s="155"/>
      <c r="BK98" s="155"/>
    </row>
    <row r="99" spans="62:63">
      <c r="BJ99" s="155"/>
      <c r="BK99" s="155"/>
    </row>
    <row r="100" spans="62:63">
      <c r="BJ100" s="155"/>
      <c r="BK100" s="155"/>
    </row>
    <row r="101" spans="62:63">
      <c r="BJ101" s="155"/>
      <c r="BK101" s="155"/>
    </row>
    <row r="102" spans="62:63">
      <c r="BJ102" s="155"/>
      <c r="BK102" s="155"/>
    </row>
    <row r="103" spans="62:63">
      <c r="BJ103" s="155"/>
      <c r="BK103" s="155"/>
    </row>
    <row r="104" spans="62:63">
      <c r="BJ104" s="155"/>
      <c r="BK104" s="155"/>
    </row>
    <row r="105" spans="62:63">
      <c r="BJ105" s="155"/>
      <c r="BK105" s="155"/>
    </row>
    <row r="106" spans="62:63">
      <c r="BJ106" s="155"/>
      <c r="BK106" s="155"/>
    </row>
    <row r="107" spans="62:63">
      <c r="BJ107" s="155"/>
      <c r="BK107" s="155"/>
    </row>
    <row r="108" spans="62:63">
      <c r="BJ108" s="155"/>
      <c r="BK108" s="155"/>
    </row>
    <row r="109" spans="62:63">
      <c r="BJ109" s="155"/>
      <c r="BK109" s="155"/>
    </row>
    <row r="110" spans="62:63">
      <c r="BJ110" s="155"/>
      <c r="BK110" s="155"/>
    </row>
    <row r="111" spans="62:63">
      <c r="BJ111" s="155"/>
      <c r="BK111" s="155"/>
    </row>
    <row r="112" spans="62:63">
      <c r="BJ112" s="155"/>
      <c r="BK112" s="155"/>
    </row>
    <row r="113" spans="62:63">
      <c r="BJ113" s="155"/>
      <c r="BK113" s="155"/>
    </row>
    <row r="114" spans="62:63">
      <c r="BJ114" s="155"/>
      <c r="BK114" s="155"/>
    </row>
    <row r="115" spans="62:63">
      <c r="BJ115" s="155"/>
      <c r="BK115" s="155"/>
    </row>
    <row r="116" spans="62:63">
      <c r="BJ116" s="155"/>
      <c r="BK116" s="155"/>
    </row>
    <row r="117" spans="62:63">
      <c r="BJ117" s="155"/>
      <c r="BK117" s="155"/>
    </row>
    <row r="118" spans="62:63">
      <c r="BJ118" s="155"/>
      <c r="BK118" s="155"/>
    </row>
    <row r="119" spans="62:63">
      <c r="BJ119" s="155"/>
      <c r="BK119" s="155"/>
    </row>
    <row r="120" spans="62:63">
      <c r="BJ120" s="155"/>
      <c r="BK120" s="155"/>
    </row>
    <row r="121" spans="62:63">
      <c r="BJ121" s="155"/>
      <c r="BK121" s="155"/>
    </row>
    <row r="122" spans="62:63">
      <c r="BJ122" s="155"/>
      <c r="BK122" s="155"/>
    </row>
    <row r="123" spans="62:63">
      <c r="BJ123" s="155"/>
      <c r="BK123" s="155"/>
    </row>
    <row r="124" spans="62:63">
      <c r="BJ124" s="155"/>
      <c r="BK124" s="155"/>
    </row>
    <row r="125" spans="62:63">
      <c r="BJ125" s="155"/>
      <c r="BK125" s="155"/>
    </row>
    <row r="126" spans="62:63">
      <c r="BJ126" s="155"/>
      <c r="BK126" s="155"/>
    </row>
    <row r="127" spans="62:63">
      <c r="BJ127" s="155"/>
      <c r="BK127" s="155"/>
    </row>
    <row r="128" spans="62:63">
      <c r="BJ128" s="155"/>
      <c r="BK128" s="155"/>
    </row>
    <row r="129" spans="62:63">
      <c r="BJ129" s="155"/>
      <c r="BK129" s="155"/>
    </row>
    <row r="130" spans="62:63">
      <c r="BJ130" s="155"/>
      <c r="BK130" s="155"/>
    </row>
    <row r="131" spans="62:63">
      <c r="BJ131" s="155"/>
      <c r="BK131" s="155"/>
    </row>
    <row r="132" spans="62:63">
      <c r="BJ132" s="155"/>
      <c r="BK132" s="155"/>
    </row>
    <row r="133" spans="62:63">
      <c r="BJ133" s="155"/>
      <c r="BK133" s="155"/>
    </row>
    <row r="134" spans="62:63">
      <c r="BJ134" s="155"/>
      <c r="BK134" s="155"/>
    </row>
    <row r="135" spans="62:63">
      <c r="BJ135" s="155"/>
      <c r="BK135" s="155"/>
    </row>
    <row r="136" spans="62:63">
      <c r="BJ136" s="155"/>
      <c r="BK136" s="155"/>
    </row>
    <row r="137" spans="62:63">
      <c r="BJ137" s="155"/>
      <c r="BK137" s="155"/>
    </row>
    <row r="138" spans="62:63">
      <c r="BJ138" s="155"/>
      <c r="BK138" s="155"/>
    </row>
    <row r="139" spans="62:63">
      <c r="BJ139" s="155"/>
      <c r="BK139" s="155"/>
    </row>
    <row r="140" spans="62:63">
      <c r="BJ140" s="155"/>
      <c r="BK140" s="155"/>
    </row>
    <row r="141" spans="62:63">
      <c r="BJ141" s="155"/>
      <c r="BK141" s="155"/>
    </row>
    <row r="142" spans="62:63">
      <c r="BJ142" s="155"/>
      <c r="BK142" s="155"/>
    </row>
    <row r="143" spans="62:63">
      <c r="BJ143" s="155"/>
      <c r="BK143" s="155"/>
    </row>
    <row r="144" spans="62:63">
      <c r="BJ144" s="155"/>
      <c r="BK144" s="155"/>
    </row>
    <row r="145" spans="62:63">
      <c r="BJ145" s="155"/>
      <c r="BK145" s="155"/>
    </row>
    <row r="146" spans="62:63">
      <c r="BJ146" s="155"/>
      <c r="BK146" s="155"/>
    </row>
    <row r="147" spans="62:63">
      <c r="BJ147" s="155"/>
      <c r="BK147" s="155"/>
    </row>
    <row r="148" spans="62:63">
      <c r="BJ148" s="155"/>
      <c r="BK148" s="155"/>
    </row>
    <row r="149" spans="62:63">
      <c r="BJ149" s="155"/>
      <c r="BK149" s="155"/>
    </row>
    <row r="150" spans="62:63">
      <c r="BJ150" s="155"/>
      <c r="BK150" s="155"/>
    </row>
    <row r="151" spans="62:63">
      <c r="BJ151" s="155"/>
      <c r="BK151" s="155"/>
    </row>
    <row r="152" spans="62:63">
      <c r="BJ152" s="155"/>
      <c r="BK152" s="155"/>
    </row>
    <row r="153" spans="62:63">
      <c r="BJ153" s="155"/>
      <c r="BK153" s="155"/>
    </row>
    <row r="154" spans="62:63">
      <c r="BJ154" s="155"/>
      <c r="BK154" s="155"/>
    </row>
    <row r="155" spans="62:63">
      <c r="BJ155" s="155"/>
      <c r="BK155" s="155"/>
    </row>
    <row r="156" spans="62:63">
      <c r="BJ156" s="155"/>
      <c r="BK156" s="155"/>
    </row>
    <row r="157" spans="62:63">
      <c r="BJ157" s="155"/>
      <c r="BK157" s="155"/>
    </row>
    <row r="158" spans="62:63">
      <c r="BJ158" s="155"/>
      <c r="BK158" s="155"/>
    </row>
    <row r="159" spans="62:63">
      <c r="BJ159" s="155"/>
      <c r="BK159" s="155"/>
    </row>
    <row r="160" spans="62:63">
      <c r="BJ160" s="155"/>
      <c r="BK160" s="155"/>
    </row>
    <row r="161" spans="62:63">
      <c r="BJ161" s="155"/>
      <c r="BK161" s="155"/>
    </row>
    <row r="162" spans="62:63">
      <c r="BJ162" s="155"/>
      <c r="BK162" s="155"/>
    </row>
    <row r="163" spans="62:63">
      <c r="BJ163" s="155"/>
      <c r="BK163" s="155"/>
    </row>
    <row r="164" spans="62:63">
      <c r="BJ164" s="155"/>
      <c r="BK164" s="155"/>
    </row>
    <row r="165" spans="62:63">
      <c r="BJ165" s="155"/>
      <c r="BK165" s="155"/>
    </row>
    <row r="166" spans="62:63">
      <c r="BJ166" s="155"/>
      <c r="BK166" s="155"/>
    </row>
    <row r="167" spans="62:63">
      <c r="BJ167" s="155"/>
      <c r="BK167" s="155"/>
    </row>
    <row r="168" spans="62:63">
      <c r="BJ168" s="155"/>
      <c r="BK168" s="155"/>
    </row>
    <row r="169" spans="62:63">
      <c r="BJ169" s="155"/>
      <c r="BK169" s="155"/>
    </row>
    <row r="170" spans="62:63">
      <c r="BJ170" s="155"/>
      <c r="BK170" s="155"/>
    </row>
    <row r="171" spans="62:63">
      <c r="BJ171" s="155"/>
      <c r="BK171" s="155"/>
    </row>
    <row r="172" spans="62:63">
      <c r="BJ172" s="155"/>
      <c r="BK172" s="155"/>
    </row>
    <row r="173" spans="62:63">
      <c r="BJ173" s="155"/>
      <c r="BK173" s="155"/>
    </row>
    <row r="174" spans="62:63">
      <c r="BJ174" s="155"/>
      <c r="BK174" s="155"/>
    </row>
    <row r="175" spans="62:63">
      <c r="BJ175" s="155"/>
      <c r="BK175" s="155"/>
    </row>
    <row r="176" spans="62:63">
      <c r="BJ176" s="155"/>
      <c r="BK176" s="155"/>
    </row>
    <row r="177" spans="62:63">
      <c r="BJ177" s="155"/>
      <c r="BK177" s="155"/>
    </row>
    <row r="178" spans="62:63">
      <c r="BJ178" s="155"/>
      <c r="BK178" s="155"/>
    </row>
    <row r="179" spans="62:63">
      <c r="BJ179" s="155"/>
      <c r="BK179" s="155"/>
    </row>
    <row r="180" spans="62:63">
      <c r="BJ180" s="155"/>
      <c r="BK180" s="155"/>
    </row>
    <row r="181" spans="62:63">
      <c r="BJ181" s="155"/>
      <c r="BK181" s="155"/>
    </row>
    <row r="182" spans="62:63">
      <c r="BJ182" s="155"/>
      <c r="BK182" s="155"/>
    </row>
    <row r="183" spans="62:63">
      <c r="BJ183" s="155"/>
      <c r="BK183" s="155"/>
    </row>
    <row r="184" spans="62:63">
      <c r="BJ184" s="155"/>
      <c r="BK184" s="155"/>
    </row>
    <row r="185" spans="62:63">
      <c r="BJ185" s="155"/>
      <c r="BK185" s="155"/>
    </row>
    <row r="186" spans="62:63">
      <c r="BJ186" s="155"/>
      <c r="BK186" s="155"/>
    </row>
    <row r="187" spans="62:63">
      <c r="BJ187" s="155"/>
      <c r="BK187" s="155"/>
    </row>
    <row r="188" spans="62:63">
      <c r="BJ188" s="155"/>
      <c r="BK188" s="155"/>
    </row>
    <row r="189" spans="62:63">
      <c r="BJ189" s="155"/>
      <c r="BK189" s="155"/>
    </row>
    <row r="190" spans="62:63">
      <c r="BJ190" s="155"/>
      <c r="BK190" s="155"/>
    </row>
    <row r="191" spans="62:63">
      <c r="BJ191" s="155"/>
      <c r="BK191" s="155"/>
    </row>
    <row r="192" spans="62:63">
      <c r="BJ192" s="155"/>
      <c r="BK192" s="155"/>
    </row>
    <row r="193" spans="62:63">
      <c r="BJ193" s="155"/>
      <c r="BK193" s="155"/>
    </row>
    <row r="194" spans="62:63">
      <c r="BJ194" s="155"/>
      <c r="BK194" s="155"/>
    </row>
    <row r="195" spans="62:63">
      <c r="BJ195" s="155"/>
      <c r="BK195" s="155"/>
    </row>
    <row r="196" spans="62:63">
      <c r="BJ196" s="155"/>
      <c r="BK196" s="155"/>
    </row>
    <row r="197" spans="62:63">
      <c r="BJ197" s="155"/>
      <c r="BK197" s="155"/>
    </row>
    <row r="198" spans="62:63">
      <c r="BJ198" s="155"/>
      <c r="BK198" s="155"/>
    </row>
    <row r="199" spans="62:63">
      <c r="BJ199" s="155"/>
      <c r="BK199" s="155"/>
    </row>
  </sheetData>
  <mergeCells count="274">
    <mergeCell ref="BJ87:BK87"/>
    <mergeCell ref="A59:B62"/>
    <mergeCell ref="C61:M62"/>
    <mergeCell ref="C59:M59"/>
    <mergeCell ref="C60:M60"/>
    <mergeCell ref="R59:AB62"/>
    <mergeCell ref="O59:Q62"/>
    <mergeCell ref="N59:N62"/>
    <mergeCell ref="A38:BI38"/>
    <mergeCell ref="BJ70:BK70"/>
    <mergeCell ref="BJ71:BK71"/>
    <mergeCell ref="A43:B43"/>
    <mergeCell ref="AG40:BI40"/>
    <mergeCell ref="A44:AC44"/>
    <mergeCell ref="BJ72:BK72"/>
    <mergeCell ref="A47:B48"/>
    <mergeCell ref="N47:N48"/>
    <mergeCell ref="BJ75:BK75"/>
    <mergeCell ref="BJ76:BK76"/>
    <mergeCell ref="O47:Q48"/>
    <mergeCell ref="R47:AB48"/>
    <mergeCell ref="O45:Q46"/>
    <mergeCell ref="R45:AB46"/>
    <mergeCell ref="BJ73:BK73"/>
    <mergeCell ref="A30:B31"/>
    <mergeCell ref="AB30:AB31"/>
    <mergeCell ref="AC30:AF31"/>
    <mergeCell ref="AG30:BE31"/>
    <mergeCell ref="BF30:BH31"/>
    <mergeCell ref="BJ30:BK30"/>
    <mergeCell ref="W30:W31"/>
    <mergeCell ref="W32:W33"/>
    <mergeCell ref="X32:AA33"/>
    <mergeCell ref="X30:AA31"/>
    <mergeCell ref="A20:B21"/>
    <mergeCell ref="AB20:AB21"/>
    <mergeCell ref="AC20:AF21"/>
    <mergeCell ref="AG20:BE21"/>
    <mergeCell ref="BF20:BH21"/>
    <mergeCell ref="X20:AA21"/>
    <mergeCell ref="A34:B35"/>
    <mergeCell ref="C34:V35"/>
    <mergeCell ref="W34:W35"/>
    <mergeCell ref="X34:AA35"/>
    <mergeCell ref="AB34:AB35"/>
    <mergeCell ref="A26:B27"/>
    <mergeCell ref="AB26:AB27"/>
    <mergeCell ref="AC26:AF27"/>
    <mergeCell ref="AG26:BE27"/>
    <mergeCell ref="AC34:AF35"/>
    <mergeCell ref="AG34:BE35"/>
    <mergeCell ref="A28:B29"/>
    <mergeCell ref="AB28:AB29"/>
    <mergeCell ref="AC28:AF29"/>
    <mergeCell ref="AG28:BE29"/>
    <mergeCell ref="A32:B33"/>
    <mergeCell ref="AB32:AB33"/>
    <mergeCell ref="AC32:AF33"/>
    <mergeCell ref="A18:B19"/>
    <mergeCell ref="AB18:AB19"/>
    <mergeCell ref="BF26:BH27"/>
    <mergeCell ref="BJ26:BK26"/>
    <mergeCell ref="BJ27:BK27"/>
    <mergeCell ref="W22:W23"/>
    <mergeCell ref="BJ23:BK23"/>
    <mergeCell ref="A24:B25"/>
    <mergeCell ref="AB24:AB25"/>
    <mergeCell ref="AC24:AF25"/>
    <mergeCell ref="AG24:BE25"/>
    <mergeCell ref="BF24:BH25"/>
    <mergeCell ref="BJ24:BK24"/>
    <mergeCell ref="BJ25:BK25"/>
    <mergeCell ref="A22:B23"/>
    <mergeCell ref="AB22:AB23"/>
    <mergeCell ref="AC22:AF23"/>
    <mergeCell ref="AG22:BE23"/>
    <mergeCell ref="BF22:BH23"/>
    <mergeCell ref="W24:W25"/>
    <mergeCell ref="W20:W21"/>
    <mergeCell ref="AG18:BE19"/>
    <mergeCell ref="BF18:BH19"/>
    <mergeCell ref="X18:AA19"/>
    <mergeCell ref="A16:B17"/>
    <mergeCell ref="A14:BI14"/>
    <mergeCell ref="AB16:AB17"/>
    <mergeCell ref="AC16:AF17"/>
    <mergeCell ref="BF16:BH17"/>
    <mergeCell ref="X11:AA12"/>
    <mergeCell ref="X16:AA17"/>
    <mergeCell ref="A4:BI4"/>
    <mergeCell ref="W9:W10"/>
    <mergeCell ref="W11:W12"/>
    <mergeCell ref="AB11:AB12"/>
    <mergeCell ref="AC11:AF12"/>
    <mergeCell ref="BF5:BH6"/>
    <mergeCell ref="AG5:BE6"/>
    <mergeCell ref="A9:B10"/>
    <mergeCell ref="AB9:AB10"/>
    <mergeCell ref="AC9:AF10"/>
    <mergeCell ref="AG9:BE10"/>
    <mergeCell ref="BF9:BH10"/>
    <mergeCell ref="BF11:BH12"/>
    <mergeCell ref="AG7:BE8"/>
    <mergeCell ref="BF7:BH8"/>
    <mergeCell ref="AG11:BE12"/>
    <mergeCell ref="A5:B6"/>
    <mergeCell ref="W5:W6"/>
    <mergeCell ref="W7:W8"/>
    <mergeCell ref="BJ11:BK11"/>
    <mergeCell ref="BJ12:BK12"/>
    <mergeCell ref="BJ9:BK9"/>
    <mergeCell ref="BJ10:BK10"/>
    <mergeCell ref="BJ15:BK15"/>
    <mergeCell ref="BJ14:BK14"/>
    <mergeCell ref="A15:BI15"/>
    <mergeCell ref="X5:AA6"/>
    <mergeCell ref="X7:AA8"/>
    <mergeCell ref="X9:AA10"/>
    <mergeCell ref="A11:B12"/>
    <mergeCell ref="AC5:AF6"/>
    <mergeCell ref="A7:B8"/>
    <mergeCell ref="A1:BI1"/>
    <mergeCell ref="BJ3:BK3"/>
    <mergeCell ref="BJ4:BK4"/>
    <mergeCell ref="A40:B40"/>
    <mergeCell ref="C40:AC40"/>
    <mergeCell ref="BF34:BH35"/>
    <mergeCell ref="BJ34:BK34"/>
    <mergeCell ref="BJ35:BK35"/>
    <mergeCell ref="C9:V10"/>
    <mergeCell ref="C7:V8"/>
    <mergeCell ref="C5:V6"/>
    <mergeCell ref="C32:V33"/>
    <mergeCell ref="C30:V31"/>
    <mergeCell ref="C28:V29"/>
    <mergeCell ref="C26:V27"/>
    <mergeCell ref="C24:V25"/>
    <mergeCell ref="C22:V23"/>
    <mergeCell ref="C20:V21"/>
    <mergeCell ref="C18:V19"/>
    <mergeCell ref="C16:V17"/>
    <mergeCell ref="C11:V12"/>
    <mergeCell ref="AG16:BE17"/>
    <mergeCell ref="BJ16:BK16"/>
    <mergeCell ref="BJ17:BK17"/>
    <mergeCell ref="BJ69:BK69"/>
    <mergeCell ref="A3:BI3"/>
    <mergeCell ref="A2:B2"/>
    <mergeCell ref="BJ20:BK20"/>
    <mergeCell ref="BJ21:BK21"/>
    <mergeCell ref="BJ22:BK22"/>
    <mergeCell ref="BJ5:BK5"/>
    <mergeCell ref="BJ6:BK6"/>
    <mergeCell ref="BJ7:BK7"/>
    <mergeCell ref="AB5:AB6"/>
    <mergeCell ref="X22:AA23"/>
    <mergeCell ref="X24:AA25"/>
    <mergeCell ref="X26:AA27"/>
    <mergeCell ref="X28:AA29"/>
    <mergeCell ref="BJ40:BK40"/>
    <mergeCell ref="AG41:AH42"/>
    <mergeCell ref="AI41:AW42"/>
    <mergeCell ref="BJ41:BK41"/>
    <mergeCell ref="BJ42:BK42"/>
    <mergeCell ref="AG43:AH44"/>
    <mergeCell ref="AI43:AW44"/>
    <mergeCell ref="BJ43:BK43"/>
    <mergeCell ref="BJ44:BK44"/>
    <mergeCell ref="AG59:AH60"/>
    <mergeCell ref="BJ74:BK74"/>
    <mergeCell ref="C47:M48"/>
    <mergeCell ref="A45:B46"/>
    <mergeCell ref="C45:M46"/>
    <mergeCell ref="N45:N46"/>
    <mergeCell ref="O49:Q50"/>
    <mergeCell ref="R49:AB50"/>
    <mergeCell ref="BJ77:BK77"/>
    <mergeCell ref="BJ78:BK78"/>
    <mergeCell ref="A51:B52"/>
    <mergeCell ref="N51:N52"/>
    <mergeCell ref="O51:Q52"/>
    <mergeCell ref="R51:AB52"/>
    <mergeCell ref="AG45:AH46"/>
    <mergeCell ref="AI45:AW46"/>
    <mergeCell ref="BJ45:BK45"/>
    <mergeCell ref="BJ46:BK46"/>
    <mergeCell ref="AG47:AH48"/>
    <mergeCell ref="AI47:AW48"/>
    <mergeCell ref="BJ47:BK47"/>
    <mergeCell ref="BJ48:BK48"/>
    <mergeCell ref="AI57:AW58"/>
    <mergeCell ref="BJ57:BK57"/>
    <mergeCell ref="BJ58:BK58"/>
    <mergeCell ref="BJ79:BK79"/>
    <mergeCell ref="BJ80:BK80"/>
    <mergeCell ref="C51:M52"/>
    <mergeCell ref="C49:M50"/>
    <mergeCell ref="A49:B50"/>
    <mergeCell ref="N49:N50"/>
    <mergeCell ref="O57:Q58"/>
    <mergeCell ref="R57:AB58"/>
    <mergeCell ref="BJ85:BK85"/>
    <mergeCell ref="AG49:AH50"/>
    <mergeCell ref="AI49:AW50"/>
    <mergeCell ref="BJ49:BK49"/>
    <mergeCell ref="BJ50:BK50"/>
    <mergeCell ref="BJ55:BK55"/>
    <mergeCell ref="BJ56:BK56"/>
    <mergeCell ref="AG51:AH52"/>
    <mergeCell ref="AI51:AW52"/>
    <mergeCell ref="BJ51:BK51"/>
    <mergeCell ref="BJ52:BK52"/>
    <mergeCell ref="AG67:AH68"/>
    <mergeCell ref="AI67:AW68"/>
    <mergeCell ref="BJ67:BK67"/>
    <mergeCell ref="BJ68:BK68"/>
    <mergeCell ref="AG57:AH58"/>
    <mergeCell ref="BJ86:BK86"/>
    <mergeCell ref="A53:B54"/>
    <mergeCell ref="N53:N54"/>
    <mergeCell ref="O53:Q54"/>
    <mergeCell ref="R53:AB54"/>
    <mergeCell ref="BJ81:BK81"/>
    <mergeCell ref="BJ82:BK82"/>
    <mergeCell ref="A55:B56"/>
    <mergeCell ref="N55:N56"/>
    <mergeCell ref="O55:Q56"/>
    <mergeCell ref="R55:AB56"/>
    <mergeCell ref="BJ83:BK83"/>
    <mergeCell ref="BJ84:BK84"/>
    <mergeCell ref="C57:M58"/>
    <mergeCell ref="C55:M56"/>
    <mergeCell ref="C53:M54"/>
    <mergeCell ref="A57:B58"/>
    <mergeCell ref="N57:N58"/>
    <mergeCell ref="AG53:AH54"/>
    <mergeCell ref="AI53:AW54"/>
    <mergeCell ref="BJ53:BK53"/>
    <mergeCell ref="BJ54:BK54"/>
    <mergeCell ref="AG55:AH56"/>
    <mergeCell ref="AI55:AW56"/>
    <mergeCell ref="AG65:AH66"/>
    <mergeCell ref="AI65:AW66"/>
    <mergeCell ref="BJ65:BK65"/>
    <mergeCell ref="BJ66:BK66"/>
    <mergeCell ref="AG61:AH62"/>
    <mergeCell ref="AI61:AW62"/>
    <mergeCell ref="BJ61:BK61"/>
    <mergeCell ref="BJ62:BK62"/>
    <mergeCell ref="AG63:AH64"/>
    <mergeCell ref="AI63:AW64"/>
    <mergeCell ref="BJ63:BK63"/>
    <mergeCell ref="BJ64:BK64"/>
    <mergeCell ref="BJ18:BK18"/>
    <mergeCell ref="BJ8:BK8"/>
    <mergeCell ref="AC18:AF19"/>
    <mergeCell ref="AB7:AB8"/>
    <mergeCell ref="AC7:AF8"/>
    <mergeCell ref="BJ19:BK19"/>
    <mergeCell ref="W18:W19"/>
    <mergeCell ref="AI59:AW60"/>
    <mergeCell ref="BJ59:BK59"/>
    <mergeCell ref="BJ60:BK60"/>
    <mergeCell ref="W16:W17"/>
    <mergeCell ref="BF28:BH29"/>
    <mergeCell ref="BJ28:BK28"/>
    <mergeCell ref="BJ29:BK29"/>
    <mergeCell ref="W28:W29"/>
    <mergeCell ref="W26:W27"/>
    <mergeCell ref="BJ33:BK33"/>
    <mergeCell ref="BJ31:BK31"/>
    <mergeCell ref="AG32:BE33"/>
    <mergeCell ref="BF32:BH33"/>
    <mergeCell ref="BJ32:BK32"/>
  </mergeCells>
  <printOptions horizontalCentered="1"/>
  <pageMargins left="0.196850393700787" right="0.196850393700787" top="0.196850393700787" bottom="0.196850393700787" header="0" footer="0"/>
  <pageSetup paperSize="9" orientation="landscape" r:id="rId1"/>
  <headerFooter alignWithMargins="0"/>
  <rowBreaks count="1" manualBreakCount="1">
    <brk id="37" max="60" man="1"/>
  </rowBreaks>
</worksheet>
</file>

<file path=xl/worksheets/sheet11.xml><?xml version="1.0" encoding="utf-8"?>
<worksheet xmlns="http://schemas.openxmlformats.org/spreadsheetml/2006/main" xmlns:r="http://schemas.openxmlformats.org/officeDocument/2006/relationships">
  <dimension ref="A1:BM45"/>
  <sheetViews>
    <sheetView view="pageBreakPreview" zoomScaleSheetLayoutView="100" workbookViewId="0">
      <selection sqref="A1:BI1"/>
    </sheetView>
  </sheetViews>
  <sheetFormatPr defaultRowHeight="11.25"/>
  <cols>
    <col min="1" max="19" width="2.42578125" style="14" customWidth="1"/>
    <col min="20" max="21" width="1.7109375" style="14" customWidth="1"/>
    <col min="22" max="40" width="2.42578125" style="14" customWidth="1"/>
    <col min="41" max="42" width="1.7109375" style="14" customWidth="1"/>
    <col min="43" max="61" width="2.42578125" style="14" customWidth="1"/>
    <col min="62" max="62" width="2.5703125" style="155" bestFit="1" customWidth="1"/>
    <col min="63" max="63" width="2.140625" style="155" customWidth="1"/>
    <col min="64" max="64" width="2.140625" style="13" customWidth="1"/>
    <col min="65" max="65" width="2.5703125" style="13" bestFit="1" customWidth="1"/>
    <col min="66" max="16384" width="9.140625" style="13"/>
  </cols>
  <sheetData>
    <row r="1" spans="1:65" ht="15.75" customHeight="1">
      <c r="A1" s="10" t="str">
        <f>CONCATENATE([1]Sections!$A$1:$E$1," - / - ",[1]Sections!$A$12," ",[1]Sections!$B$12,": ",[1]Sections!$D$12," [ ",[1]Sections!$V$2," ",ROMAN(COUNT($BM$1:$BM$818))," / ",ROMAN(BM1)," ]")</f>
        <v>Male Head of Household Questionnaire - / - Section 9: Borrowing [ Page I / I ]</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74">
        <v>11.07</v>
      </c>
      <c r="BK1" s="174"/>
      <c r="BM1" s="13">
        <v>1</v>
      </c>
    </row>
    <row r="2" spans="1:65" ht="6" customHeight="1">
      <c r="BJ2" s="186">
        <f>VLOOKUP(BJ1,[1]eMHH!$I$4:$DV$515,65,FALSE)</f>
        <v>2</v>
      </c>
      <c r="BK2" s="186"/>
    </row>
    <row r="3" spans="1:65" ht="15" customHeight="1">
      <c r="A3" s="172">
        <f>VLOOKUP(BJ1,[1]eMHH!$F$4:$H$3000,3,FALSE)</f>
        <v>9.01</v>
      </c>
      <c r="B3" s="173"/>
      <c r="C3" s="159" t="str">
        <f>VLOOKUP(BJ1,[1]eMHH!$I$4:$DV$515,13,FALSE)</f>
        <v>During the past 12 months, did you or your household borrow money or food?</v>
      </c>
      <c r="D3" s="159"/>
      <c r="E3" s="159"/>
      <c r="F3" s="159"/>
      <c r="G3" s="159"/>
      <c r="H3" s="159"/>
      <c r="I3" s="159"/>
      <c r="J3" s="159"/>
      <c r="K3" s="159"/>
      <c r="L3" s="159"/>
      <c r="M3" s="159"/>
      <c r="N3" s="159"/>
      <c r="O3" s="159"/>
      <c r="P3" s="159"/>
      <c r="Q3" s="159"/>
      <c r="R3" s="159"/>
      <c r="S3" s="160"/>
      <c r="T3" s="13"/>
      <c r="U3" s="171"/>
      <c r="V3" s="172">
        <f>VLOOKUP(BJ4,[1]eMHH!$F$4:$H$3000,3,FALSE)</f>
        <v>9.0299999999999994</v>
      </c>
      <c r="W3" s="173"/>
      <c r="X3" s="159" t="str">
        <f>VLOOKUP(BJ4,[1]eMHH!$I$4:$DV$515,13,FALSE)</f>
        <v>During the past 12 months, in total, how much money have you and your household borrowed?</v>
      </c>
      <c r="Y3" s="159"/>
      <c r="Z3" s="159"/>
      <c r="AA3" s="159"/>
      <c r="AB3" s="159"/>
      <c r="AC3" s="159"/>
      <c r="AD3" s="159"/>
      <c r="AE3" s="159"/>
      <c r="AF3" s="159"/>
      <c r="AG3" s="159"/>
      <c r="AH3" s="159"/>
      <c r="AI3" s="159"/>
      <c r="AJ3" s="159"/>
      <c r="AK3" s="159"/>
      <c r="AL3" s="159"/>
      <c r="AM3" s="159"/>
      <c r="AN3" s="160"/>
      <c r="AO3" s="13"/>
      <c r="AP3" s="171"/>
      <c r="AQ3" s="173">
        <f>VLOOKUP(BJ7,[1]eMHH!$F$4:$H$3000,3,FALSE)</f>
        <v>9.0699999999999985</v>
      </c>
      <c r="AR3" s="173"/>
      <c r="AS3" s="287" t="str">
        <f>VLOOKUP(BJ7,[1]eMHH!$I$4:$DV$515,13,FALSE)</f>
        <v>Who are the five neediest households in the village not related to your household? Please tell me the name, father's name, age, and occupation of the household head.</v>
      </c>
      <c r="AT3" s="287"/>
      <c r="AU3" s="287"/>
      <c r="AV3" s="287"/>
      <c r="AW3" s="287"/>
      <c r="AX3" s="287"/>
      <c r="AY3" s="287"/>
      <c r="AZ3" s="287"/>
      <c r="BA3" s="287"/>
      <c r="BB3" s="287"/>
      <c r="BC3" s="287"/>
      <c r="BD3" s="287"/>
      <c r="BE3" s="287"/>
      <c r="BF3" s="287"/>
      <c r="BG3" s="287"/>
      <c r="BH3" s="287"/>
      <c r="BI3" s="287"/>
      <c r="BJ3" s="193">
        <f>VLOOKUP(BJ1,[1]eMHH!$I$4:$DV$3046,4,FALSE)</f>
        <v>9.0499999999999989</v>
      </c>
      <c r="BK3" s="193"/>
    </row>
    <row r="4" spans="1:65" ht="15" customHeight="1">
      <c r="A4" s="241"/>
      <c r="B4" s="242"/>
      <c r="C4" s="184"/>
      <c r="D4" s="184"/>
      <c r="E4" s="184"/>
      <c r="F4" s="184"/>
      <c r="G4" s="184"/>
      <c r="H4" s="184"/>
      <c r="I4" s="184"/>
      <c r="J4" s="184"/>
      <c r="K4" s="184"/>
      <c r="L4" s="184"/>
      <c r="M4" s="184"/>
      <c r="N4" s="184"/>
      <c r="O4" s="184"/>
      <c r="P4" s="184"/>
      <c r="Q4" s="184"/>
      <c r="R4" s="184"/>
      <c r="S4" s="185"/>
      <c r="T4" s="13"/>
      <c r="U4" s="171"/>
      <c r="V4" s="241"/>
      <c r="W4" s="242"/>
      <c r="X4" s="184"/>
      <c r="Y4" s="184"/>
      <c r="Z4" s="184"/>
      <c r="AA4" s="184"/>
      <c r="AB4" s="184"/>
      <c r="AC4" s="184"/>
      <c r="AD4" s="184"/>
      <c r="AE4" s="184"/>
      <c r="AF4" s="184"/>
      <c r="AG4" s="184"/>
      <c r="AH4" s="184"/>
      <c r="AI4" s="184"/>
      <c r="AJ4" s="184"/>
      <c r="AK4" s="184"/>
      <c r="AL4" s="184"/>
      <c r="AM4" s="184"/>
      <c r="AN4" s="185"/>
      <c r="AO4" s="13"/>
      <c r="AP4" s="171"/>
      <c r="AQ4" s="242"/>
      <c r="AR4" s="242"/>
      <c r="AS4" s="287"/>
      <c r="AT4" s="287"/>
      <c r="AU4" s="287"/>
      <c r="AV4" s="287"/>
      <c r="AW4" s="287"/>
      <c r="AX4" s="287"/>
      <c r="AY4" s="287"/>
      <c r="AZ4" s="287"/>
      <c r="BA4" s="287"/>
      <c r="BB4" s="287"/>
      <c r="BC4" s="287"/>
      <c r="BD4" s="287"/>
      <c r="BE4" s="287"/>
      <c r="BF4" s="287"/>
      <c r="BG4" s="287"/>
      <c r="BH4" s="287"/>
      <c r="BI4" s="287"/>
      <c r="BJ4" s="174">
        <v>11.11</v>
      </c>
      <c r="BK4" s="330"/>
    </row>
    <row r="5" spans="1:65" ht="15" customHeight="1">
      <c r="A5" s="214">
        <v>1</v>
      </c>
      <c r="B5" s="215" t="str">
        <f>VLOOKUP(BJ1,[1]eMHH!$I$4:$DU$515,15,FALSE)</f>
        <v>No</v>
      </c>
      <c r="C5" s="132"/>
      <c r="D5" s="196" t="str">
        <f>CONCATENATE("[&gt;&gt;",VLOOKUP(BJ1,[1]eMHH!$I$4:$DV$3046,4,FALSE),"]")</f>
        <v>[&gt;&gt;9.05]</v>
      </c>
      <c r="E5" s="100"/>
      <c r="F5" s="100"/>
      <c r="G5" s="100"/>
      <c r="H5" s="132"/>
      <c r="I5" s="132"/>
      <c r="J5" s="175" t="s">
        <v>0</v>
      </c>
      <c r="K5" s="215" t="s">
        <v>84</v>
      </c>
      <c r="L5" s="217"/>
      <c r="M5" s="132"/>
      <c r="N5" s="196" t="str">
        <f>CONCATENATE("[ &gt;&gt;",VLOOKUP(BJ1,[1]eMHH!$I$4:$DV$3046,4,FALSE),"]")</f>
        <v>[ &gt;&gt;9.05]</v>
      </c>
      <c r="O5" s="132"/>
      <c r="P5" s="25"/>
      <c r="Q5" s="218"/>
      <c r="R5" s="25"/>
      <c r="S5" s="28"/>
      <c r="T5" s="13"/>
      <c r="U5" s="171"/>
      <c r="V5" s="349" t="str">
        <f>VLOOKUP(BJ4,[1]eMHH!$I$4:$DV$515,14,FALSE)</f>
        <v>[IF IN KIND, ESTIMATE VALUE AND MARK "ESTIMATED BY ENUMERATOR"]</v>
      </c>
      <c r="W5" s="350"/>
      <c r="X5" s="350"/>
      <c r="Y5" s="350"/>
      <c r="Z5" s="350"/>
      <c r="AA5" s="350"/>
      <c r="AB5" s="350"/>
      <c r="AC5" s="350"/>
      <c r="AD5" s="350"/>
      <c r="AE5" s="350"/>
      <c r="AF5" s="350"/>
      <c r="AG5" s="350"/>
      <c r="AH5" s="350"/>
      <c r="AI5" s="350"/>
      <c r="AJ5" s="350"/>
      <c r="AK5" s="350"/>
      <c r="AL5" s="350"/>
      <c r="AM5" s="350"/>
      <c r="AN5" s="351"/>
      <c r="AO5" s="13"/>
      <c r="AP5" s="171"/>
      <c r="AQ5" s="181"/>
      <c r="AR5" s="181"/>
      <c r="AS5" s="287"/>
      <c r="AT5" s="287"/>
      <c r="AU5" s="287"/>
      <c r="AV5" s="287"/>
      <c r="AW5" s="287"/>
      <c r="AX5" s="287"/>
      <c r="AY5" s="287"/>
      <c r="AZ5" s="287"/>
      <c r="BA5" s="287"/>
      <c r="BB5" s="287"/>
      <c r="BC5" s="287"/>
      <c r="BD5" s="287"/>
      <c r="BE5" s="287"/>
      <c r="BF5" s="287"/>
      <c r="BG5" s="287"/>
      <c r="BH5" s="287"/>
      <c r="BI5" s="287"/>
      <c r="BJ5" s="186">
        <f>VLOOKUP(BJ4,[1]eMHH!$I$4:$DV$515,65,FALSE)</f>
        <v>2</v>
      </c>
      <c r="BK5" s="320"/>
    </row>
    <row r="6" spans="1:65" ht="14.25" customHeight="1" thickBot="1">
      <c r="A6" s="175">
        <v>2</v>
      </c>
      <c r="B6" s="219" t="str">
        <f>VLOOKUP(BJ1,[1]eMHH!$I$4:$DU$515,16,FALSE)</f>
        <v>Yes</v>
      </c>
      <c r="C6" s="220"/>
      <c r="D6" s="220"/>
      <c r="E6" s="220"/>
      <c r="F6" s="220"/>
      <c r="G6" s="220"/>
      <c r="H6" s="220"/>
      <c r="I6" s="220"/>
      <c r="J6" s="195" t="s">
        <v>1</v>
      </c>
      <c r="K6" s="222" t="s">
        <v>85</v>
      </c>
      <c r="L6" s="222"/>
      <c r="M6" s="223"/>
      <c r="N6" s="224"/>
      <c r="O6" s="225" t="str">
        <f>CONCATENATE("[ &gt;&gt;",VLOOKUP(BJ1,[1]eMHH!$I$4:$DV$3046,4,FALSE),"]")</f>
        <v>[ &gt;&gt;9.05]</v>
      </c>
      <c r="P6" s="223"/>
      <c r="Q6" s="44"/>
      <c r="R6" s="44"/>
      <c r="S6" s="118"/>
      <c r="T6" s="161"/>
      <c r="U6" s="307"/>
      <c r="V6" s="349"/>
      <c r="W6" s="350"/>
      <c r="X6" s="350"/>
      <c r="Y6" s="350"/>
      <c r="Z6" s="350"/>
      <c r="AA6" s="350"/>
      <c r="AB6" s="350"/>
      <c r="AC6" s="350"/>
      <c r="AD6" s="350"/>
      <c r="AE6" s="350"/>
      <c r="AF6" s="350"/>
      <c r="AG6" s="350"/>
      <c r="AH6" s="350"/>
      <c r="AI6" s="350"/>
      <c r="AJ6" s="350"/>
      <c r="AK6" s="350"/>
      <c r="AL6" s="350"/>
      <c r="AM6" s="350"/>
      <c r="AN6" s="351"/>
      <c r="AO6" s="188"/>
      <c r="AP6" s="307"/>
      <c r="AQ6" s="175" t="s">
        <v>0</v>
      </c>
      <c r="AR6" s="247" t="s">
        <v>84</v>
      </c>
      <c r="AS6" s="218"/>
      <c r="AT6" s="218"/>
      <c r="AU6" s="218"/>
      <c r="AV6" s="218"/>
      <c r="AW6" s="218"/>
      <c r="AX6" s="218"/>
      <c r="AY6" s="218"/>
      <c r="AZ6" s="218"/>
      <c r="BA6" s="218"/>
      <c r="BB6" s="218"/>
      <c r="BC6" s="218"/>
      <c r="BD6" s="218"/>
      <c r="BE6" s="218"/>
      <c r="BF6" s="218"/>
      <c r="BG6" s="218"/>
      <c r="BH6" s="218"/>
      <c r="BI6" s="248"/>
      <c r="BJ6" s="193">
        <f>VLOOKUP(BJ4,[1]eMHH!$I$4:$DV$3046,4,FALSE)</f>
        <v>0</v>
      </c>
      <c r="BK6" s="323"/>
    </row>
    <row r="7" spans="1:65" ht="14.25" customHeight="1" thickBot="1">
      <c r="A7" s="41"/>
      <c r="B7" s="41"/>
      <c r="C7" s="41"/>
      <c r="D7" s="41"/>
      <c r="E7" s="41"/>
      <c r="F7" s="41"/>
      <c r="G7" s="41"/>
      <c r="H7" s="41"/>
      <c r="I7" s="41"/>
      <c r="J7" s="41"/>
      <c r="K7" s="41"/>
      <c r="L7" s="41"/>
      <c r="M7" s="41"/>
      <c r="N7" s="41"/>
      <c r="O7" s="41"/>
      <c r="P7" s="41"/>
      <c r="Q7" s="41"/>
      <c r="R7" s="41"/>
      <c r="S7" s="41"/>
      <c r="T7" s="455"/>
      <c r="U7" s="307"/>
      <c r="V7" s="524" t="s">
        <v>6</v>
      </c>
      <c r="W7" s="679" t="str">
        <f>VLOOKUP(BJ4,[1]eMHH!$I$4:$DU$515,15,FALSE)</f>
        <v>Estimated by Enumerator</v>
      </c>
      <c r="X7" s="679"/>
      <c r="Y7" s="679"/>
      <c r="Z7" s="679"/>
      <c r="AA7" s="679"/>
      <c r="AB7" s="679"/>
      <c r="AC7" s="679"/>
      <c r="AD7" s="679"/>
      <c r="AE7" s="679"/>
      <c r="AF7" s="679"/>
      <c r="AG7" s="679"/>
      <c r="AH7" s="679"/>
      <c r="AI7" s="679"/>
      <c r="AJ7" s="679"/>
      <c r="AK7" s="679"/>
      <c r="AL7" s="679"/>
      <c r="AM7" s="175" t="s">
        <v>0</v>
      </c>
      <c r="AN7" s="175" t="s">
        <v>1</v>
      </c>
      <c r="AP7" s="307"/>
      <c r="AQ7" s="214" t="s">
        <v>1</v>
      </c>
      <c r="AR7" s="680" t="s">
        <v>85</v>
      </c>
      <c r="AS7" s="681"/>
      <c r="AT7" s="681"/>
      <c r="AU7" s="681"/>
      <c r="AV7" s="681"/>
      <c r="AW7" s="681"/>
      <c r="AX7" s="681"/>
      <c r="AY7" s="681"/>
      <c r="AZ7" s="681"/>
      <c r="BA7" s="681"/>
      <c r="BB7" s="681"/>
      <c r="BC7" s="681"/>
      <c r="BD7" s="681"/>
      <c r="BE7" s="681"/>
      <c r="BF7" s="681"/>
      <c r="BG7" s="681"/>
      <c r="BH7" s="681"/>
      <c r="BI7" s="682"/>
      <c r="BJ7" s="174" t="s">
        <v>57</v>
      </c>
      <c r="BK7" s="174"/>
    </row>
    <row r="8" spans="1:65" ht="15" customHeight="1">
      <c r="A8" s="172">
        <f>VLOOKUP(BJ9,[1]eMHH!$F$4:$H$3000,3,FALSE)</f>
        <v>9.02</v>
      </c>
      <c r="B8" s="311"/>
      <c r="C8" s="226" t="str">
        <f>VLOOKUP(BJ9,[1]eMHH!$I$4:$DV$515,13,FALSE)</f>
        <v>For what purpose did you need the loan?</v>
      </c>
      <c r="D8" s="159"/>
      <c r="E8" s="159"/>
      <c r="F8" s="159"/>
      <c r="G8" s="159"/>
      <c r="H8" s="159"/>
      <c r="I8" s="159"/>
      <c r="J8" s="159"/>
      <c r="K8" s="159"/>
      <c r="L8" s="159"/>
      <c r="M8" s="159"/>
      <c r="N8" s="159"/>
      <c r="O8" s="159"/>
      <c r="P8" s="159"/>
      <c r="Q8" s="159"/>
      <c r="R8" s="159"/>
      <c r="S8" s="160"/>
      <c r="T8" s="41"/>
      <c r="U8" s="307"/>
      <c r="V8" s="1" t="s">
        <v>24</v>
      </c>
      <c r="W8" s="2"/>
      <c r="X8" s="2"/>
      <c r="Y8" s="2"/>
      <c r="Z8" s="2"/>
      <c r="AA8" s="2"/>
      <c r="AB8" s="2"/>
      <c r="AC8" s="2"/>
      <c r="AD8" s="2"/>
      <c r="AE8" s="2"/>
      <c r="AF8" s="2"/>
      <c r="AG8" s="2"/>
      <c r="AH8" s="2"/>
      <c r="AI8" s="2"/>
      <c r="AJ8" s="2"/>
      <c r="AK8" s="2"/>
      <c r="AL8" s="2"/>
      <c r="AM8" s="302" t="str">
        <f>VLOOKUP(BJ4,[1]eMHH!$I$4:$DU$515,16,FALSE)</f>
        <v>Afghani</v>
      </c>
      <c r="AN8" s="303"/>
      <c r="AO8" s="338"/>
      <c r="AP8" s="307"/>
      <c r="AQ8" s="683" t="str">
        <f>VLOOKUP(BL35,[1]eMHH!$I$4:$DU$515,15,FALSE)</f>
        <v>Name of Head of Household</v>
      </c>
      <c r="AR8" s="684"/>
      <c r="AS8" s="684"/>
      <c r="AT8" s="684"/>
      <c r="AU8" s="684"/>
      <c r="AV8" s="684"/>
      <c r="AW8" s="684"/>
      <c r="AX8" s="684"/>
      <c r="AY8" s="684"/>
      <c r="AZ8" s="685"/>
      <c r="BA8" s="686" t="str">
        <f>VLOOKUP(BL35,[1]eMHH!$I$4:$DU$515,16,FALSE)</f>
        <v>Father's Name</v>
      </c>
      <c r="BB8" s="686"/>
      <c r="BC8" s="686"/>
      <c r="BD8" s="686"/>
      <c r="BE8" s="686"/>
      <c r="BF8" s="686"/>
      <c r="BG8" s="686"/>
      <c r="BH8" s="686"/>
      <c r="BI8" s="687"/>
      <c r="BJ8" s="186">
        <f>VLOOKUP(BJ7,[1]eMHH!$I$4:$DV$515,65,FALSE)</f>
        <v>4</v>
      </c>
      <c r="BK8" s="186"/>
    </row>
    <row r="9" spans="1:65" ht="14.25" customHeight="1">
      <c r="A9" s="404" t="str">
        <f>VLOOKUP(BJ9,[1]eMHH!$I$4:$DV$515,14,FALSE)</f>
        <v>[MARK ALL MENTIONED]</v>
      </c>
      <c r="B9" s="405"/>
      <c r="C9" s="405"/>
      <c r="D9" s="405"/>
      <c r="E9" s="405"/>
      <c r="F9" s="405"/>
      <c r="G9" s="405"/>
      <c r="H9" s="405"/>
      <c r="I9" s="405"/>
      <c r="J9" s="405"/>
      <c r="K9" s="405"/>
      <c r="L9" s="405"/>
      <c r="M9" s="405"/>
      <c r="N9" s="405"/>
      <c r="O9" s="405"/>
      <c r="P9" s="405"/>
      <c r="Q9" s="405"/>
      <c r="R9" s="405"/>
      <c r="S9" s="406"/>
      <c r="T9" s="13"/>
      <c r="U9" s="171"/>
      <c r="V9" s="7"/>
      <c r="W9" s="8"/>
      <c r="X9" s="8"/>
      <c r="Y9" s="8"/>
      <c r="Z9" s="8"/>
      <c r="AA9" s="8"/>
      <c r="AB9" s="8"/>
      <c r="AC9" s="8"/>
      <c r="AD9" s="8"/>
      <c r="AE9" s="8"/>
      <c r="AF9" s="8"/>
      <c r="AG9" s="8"/>
      <c r="AH9" s="8"/>
      <c r="AI9" s="8"/>
      <c r="AJ9" s="8"/>
      <c r="AK9" s="8"/>
      <c r="AL9" s="8"/>
      <c r="AM9" s="208"/>
      <c r="AN9" s="209"/>
      <c r="AO9" s="161"/>
      <c r="AP9" s="307"/>
      <c r="AQ9" s="688">
        <v>1</v>
      </c>
      <c r="AR9" s="689"/>
      <c r="AS9" s="689"/>
      <c r="AT9" s="689"/>
      <c r="AU9" s="689"/>
      <c r="AV9" s="689"/>
      <c r="AW9" s="689"/>
      <c r="AX9" s="689"/>
      <c r="AY9" s="689"/>
      <c r="AZ9" s="689"/>
      <c r="BA9" s="230"/>
      <c r="BB9" s="231"/>
      <c r="BC9" s="231"/>
      <c r="BD9" s="231"/>
      <c r="BE9" s="231"/>
      <c r="BF9" s="231"/>
      <c r="BG9" s="231"/>
      <c r="BH9" s="231"/>
      <c r="BI9" s="690"/>
      <c r="BJ9" s="174">
        <v>11.08</v>
      </c>
      <c r="BK9" s="174"/>
    </row>
    <row r="10" spans="1:65" ht="14.25" customHeight="1">
      <c r="A10" s="195">
        <v>1</v>
      </c>
      <c r="B10" s="188" t="str">
        <f>VLOOKUP(BJ9,[1]eMHH!$I$4:$DU$515,15,FALSE)</f>
        <v>Repay Other Debt</v>
      </c>
      <c r="C10" s="155"/>
      <c r="D10" s="177"/>
      <c r="E10" s="155"/>
      <c r="F10" s="155"/>
      <c r="G10" s="155"/>
      <c r="H10" s="155"/>
      <c r="I10" s="41"/>
      <c r="J10" s="175">
        <v>17</v>
      </c>
      <c r="K10" s="246" t="str">
        <f>VLOOKUP(BJ9,[1]eMHH!$I$4:$DU$515,31,FALSE)</f>
        <v>Purchase of Vehicle</v>
      </c>
      <c r="L10" s="161"/>
      <c r="M10" s="161"/>
      <c r="N10" s="189"/>
      <c r="O10" s="161"/>
      <c r="P10" s="161"/>
      <c r="Q10" s="161"/>
      <c r="R10" s="161"/>
      <c r="S10" s="42"/>
      <c r="T10" s="13"/>
      <c r="U10" s="171"/>
      <c r="V10" s="178"/>
      <c r="W10" s="199"/>
      <c r="X10" s="41"/>
      <c r="Y10" s="41"/>
      <c r="Z10" s="41"/>
      <c r="AA10" s="41"/>
      <c r="AB10" s="41"/>
      <c r="AC10" s="41"/>
      <c r="AD10" s="41"/>
      <c r="AE10" s="41"/>
      <c r="AF10" s="41"/>
      <c r="AG10" s="41"/>
      <c r="AH10" s="41"/>
      <c r="AI10" s="41"/>
      <c r="AJ10" s="41"/>
      <c r="AK10" s="41"/>
      <c r="AL10" s="41"/>
      <c r="AM10" s="41"/>
      <c r="AN10" s="41"/>
      <c r="AO10" s="161"/>
      <c r="AP10" s="156"/>
      <c r="AQ10" s="673"/>
      <c r="AR10" s="674"/>
      <c r="AS10" s="674"/>
      <c r="AT10" s="674"/>
      <c r="AU10" s="674"/>
      <c r="AV10" s="674"/>
      <c r="AW10" s="674"/>
      <c r="AX10" s="674"/>
      <c r="AY10" s="674"/>
      <c r="AZ10" s="674"/>
      <c r="BA10" s="233"/>
      <c r="BB10" s="234"/>
      <c r="BC10" s="234"/>
      <c r="BD10" s="234"/>
      <c r="BE10" s="234"/>
      <c r="BF10" s="234"/>
      <c r="BG10" s="234"/>
      <c r="BH10" s="234"/>
      <c r="BI10" s="691"/>
      <c r="BJ10" s="186">
        <f>VLOOKUP(BJ9,[1]eMHH!$I$4:$DV$515,65,FALSE)</f>
        <v>33</v>
      </c>
      <c r="BK10" s="186"/>
    </row>
    <row r="11" spans="1:65" ht="15" customHeight="1" thickBot="1">
      <c r="A11" s="175">
        <v>2</v>
      </c>
      <c r="B11" s="188" t="str">
        <f>VLOOKUP(BJ9,[1]eMHH!$I$4:$DU$515,16,FALSE)</f>
        <v>Purchase of Food</v>
      </c>
      <c r="C11" s="189"/>
      <c r="D11" s="189"/>
      <c r="E11" s="189"/>
      <c r="F11" s="189"/>
      <c r="G11" s="189"/>
      <c r="H11" s="189"/>
      <c r="I11" s="189"/>
      <c r="J11" s="175">
        <v>18</v>
      </c>
      <c r="K11" s="246" t="str">
        <f>VLOOKUP(BJ9,[1]eMHH!$I$4:$DU$515,32,FALSE)</f>
        <v>Purchase of Television</v>
      </c>
      <c r="N11" s="161"/>
      <c r="O11" s="199"/>
      <c r="P11" s="199"/>
      <c r="Q11" s="199"/>
      <c r="R11" s="199"/>
      <c r="S11" s="42"/>
      <c r="T11" s="13"/>
      <c r="U11" s="171"/>
      <c r="V11" s="172">
        <f>VLOOKUP(BJ12,[1]eMHH!$F$4:$H$3000,3,FALSE)</f>
        <v>9.0399999999999991</v>
      </c>
      <c r="W11" s="173"/>
      <c r="X11" s="159" t="str">
        <f>VLOOKUP(BJ12,[1]eMHH!$I$4:$DV$515,13,FALSE)</f>
        <v>Of the loans that you and your household have taken during the past 12 months, how much has been repaid?</v>
      </c>
      <c r="Y11" s="159"/>
      <c r="Z11" s="159"/>
      <c r="AA11" s="159"/>
      <c r="AB11" s="159"/>
      <c r="AC11" s="159"/>
      <c r="AD11" s="159"/>
      <c r="AE11" s="159"/>
      <c r="AF11" s="159"/>
      <c r="AG11" s="159"/>
      <c r="AH11" s="159"/>
      <c r="AI11" s="159"/>
      <c r="AJ11" s="159"/>
      <c r="AK11" s="159"/>
      <c r="AL11" s="159"/>
      <c r="AM11" s="159"/>
      <c r="AN11" s="160"/>
      <c r="AO11" s="13"/>
      <c r="AP11" s="171"/>
      <c r="AQ11" s="673"/>
      <c r="AR11" s="674"/>
      <c r="AS11" s="674"/>
      <c r="AT11" s="674"/>
      <c r="AU11" s="674"/>
      <c r="AV11" s="674"/>
      <c r="AW11" s="674"/>
      <c r="AX11" s="674"/>
      <c r="AY11" s="674"/>
      <c r="AZ11" s="674"/>
      <c r="BA11" s="233"/>
      <c r="BB11" s="234"/>
      <c r="BC11" s="234"/>
      <c r="BD11" s="234"/>
      <c r="BE11" s="234"/>
      <c r="BF11" s="234"/>
      <c r="BG11" s="234"/>
      <c r="BH11" s="234"/>
      <c r="BI11" s="691"/>
      <c r="BJ11" s="193">
        <f>VLOOKUP(BJ9,[1]eMHH!$I$4:$DV$3046,4,FALSE)</f>
        <v>0</v>
      </c>
      <c r="BK11" s="193"/>
    </row>
    <row r="12" spans="1:65" ht="15" customHeight="1">
      <c r="A12" s="175">
        <v>3</v>
      </c>
      <c r="B12" s="188" t="str">
        <f>VLOOKUP(BJ9,[1]eMHH!$I$4:$DU$515,17,FALSE)</f>
        <v>Medicine</v>
      </c>
      <c r="C12" s="66"/>
      <c r="D12" s="66"/>
      <c r="E12" s="62"/>
      <c r="F12" s="62"/>
      <c r="G12" s="62"/>
      <c r="H12" s="62"/>
      <c r="I12" s="62"/>
      <c r="J12" s="175">
        <v>19</v>
      </c>
      <c r="K12" s="246" t="str">
        <f>VLOOKUP(BJ9,[1]eMHH!$I$4:$DU$515,33,FALSE)</f>
        <v>Purchase of Mobile Phone</v>
      </c>
      <c r="L12" s="161"/>
      <c r="M12" s="161"/>
      <c r="N12" s="161"/>
      <c r="O12" s="161"/>
      <c r="P12" s="161"/>
      <c r="Q12" s="161"/>
      <c r="R12" s="161"/>
      <c r="S12" s="198"/>
      <c r="T12" s="41"/>
      <c r="U12" s="307"/>
      <c r="V12" s="241"/>
      <c r="W12" s="242"/>
      <c r="X12" s="184"/>
      <c r="Y12" s="184"/>
      <c r="Z12" s="184"/>
      <c r="AA12" s="184"/>
      <c r="AB12" s="184"/>
      <c r="AC12" s="184"/>
      <c r="AD12" s="184"/>
      <c r="AE12" s="184"/>
      <c r="AF12" s="184"/>
      <c r="AG12" s="184"/>
      <c r="AH12" s="184"/>
      <c r="AI12" s="184"/>
      <c r="AJ12" s="184"/>
      <c r="AK12" s="184"/>
      <c r="AL12" s="184"/>
      <c r="AM12" s="184"/>
      <c r="AN12" s="185"/>
      <c r="AO12" s="13"/>
      <c r="AP12" s="171"/>
      <c r="AQ12" s="673"/>
      <c r="AR12" s="674"/>
      <c r="AS12" s="674"/>
      <c r="AT12" s="674"/>
      <c r="AU12" s="674"/>
      <c r="AV12" s="674"/>
      <c r="AW12" s="674"/>
      <c r="AX12" s="674"/>
      <c r="AY12" s="674"/>
      <c r="AZ12" s="674"/>
      <c r="BA12" s="233"/>
      <c r="BB12" s="234"/>
      <c r="BC12" s="234"/>
      <c r="BD12" s="234"/>
      <c r="BE12" s="234"/>
      <c r="BF12" s="234"/>
      <c r="BG12" s="234"/>
      <c r="BH12" s="234"/>
      <c r="BI12" s="463" t="s">
        <v>0</v>
      </c>
      <c r="BJ12" s="174">
        <v>11.16</v>
      </c>
      <c r="BK12" s="174"/>
    </row>
    <row r="13" spans="1:65" s="161" customFormat="1" ht="14.25" customHeight="1" thickBot="1">
      <c r="A13" s="175">
        <v>4</v>
      </c>
      <c r="B13" s="188" t="str">
        <f>VLOOKUP(BJ9,[1]eMHH!$I$4:$DU$515,18,FALSE)</f>
        <v>Treatment</v>
      </c>
      <c r="C13" s="66"/>
      <c r="D13" s="66"/>
      <c r="E13" s="150"/>
      <c r="F13" s="150"/>
      <c r="G13" s="150"/>
      <c r="H13" s="150"/>
      <c r="I13" s="150"/>
      <c r="J13" s="175">
        <v>20</v>
      </c>
      <c r="K13" s="246" t="str">
        <f>VLOOKUP(BJ9,[1]eMHH!$I$4:$DU$515,34,FALSE)</f>
        <v>Purchase of Other Household Item</v>
      </c>
      <c r="S13" s="357"/>
      <c r="T13" s="41"/>
      <c r="U13" s="307"/>
      <c r="V13" s="349" t="str">
        <f>VLOOKUP(BJ12,[1]eMHH!$I$4:$DV$515,14,FALSE)</f>
        <v>[IF IN KIND, ESTIMATE VALUE AND MARK "ESTIMATED BY ENUMERATOR"]</v>
      </c>
      <c r="W13" s="350"/>
      <c r="X13" s="350"/>
      <c r="Y13" s="350"/>
      <c r="Z13" s="350"/>
      <c r="AA13" s="350"/>
      <c r="AB13" s="350"/>
      <c r="AC13" s="350"/>
      <c r="AD13" s="350"/>
      <c r="AE13" s="350"/>
      <c r="AF13" s="350"/>
      <c r="AG13" s="350"/>
      <c r="AH13" s="350"/>
      <c r="AI13" s="350"/>
      <c r="AJ13" s="350"/>
      <c r="AK13" s="350"/>
      <c r="AL13" s="350"/>
      <c r="AM13" s="350"/>
      <c r="AN13" s="351"/>
      <c r="AP13" s="162"/>
      <c r="AQ13" s="675"/>
      <c r="AR13" s="674"/>
      <c r="AS13" s="674"/>
      <c r="AT13" s="674"/>
      <c r="AU13" s="674"/>
      <c r="AV13" s="674"/>
      <c r="AW13" s="674"/>
      <c r="AX13" s="674"/>
      <c r="AY13" s="674"/>
      <c r="AZ13" s="674"/>
      <c r="BA13" s="243"/>
      <c r="BB13" s="244"/>
      <c r="BC13" s="244"/>
      <c r="BD13" s="244"/>
      <c r="BE13" s="244"/>
      <c r="BF13" s="244"/>
      <c r="BG13" s="244"/>
      <c r="BH13" s="244"/>
      <c r="BI13" s="476" t="s">
        <v>1</v>
      </c>
      <c r="BJ13" s="186">
        <f>VLOOKUP(BJ12,[1]eMHH!$I$4:$DV$515,65,FALSE)</f>
        <v>3</v>
      </c>
      <c r="BK13" s="186"/>
    </row>
    <row r="14" spans="1:65" s="161" customFormat="1" ht="14.25" customHeight="1">
      <c r="A14" s="175">
        <v>5</v>
      </c>
      <c r="B14" s="188" t="str">
        <f>VLOOKUP(BJ9,[1]eMHH!$I$4:$DU$515,19,FALSE)</f>
        <v>House Purchase</v>
      </c>
      <c r="C14" s="66"/>
      <c r="D14" s="66"/>
      <c r="E14" s="150"/>
      <c r="F14" s="150"/>
      <c r="G14" s="150"/>
      <c r="H14" s="150"/>
      <c r="I14" s="150"/>
      <c r="J14" s="175">
        <v>21</v>
      </c>
      <c r="K14" s="246" t="str">
        <f>VLOOKUP(BJ9,[1]eMHH!$I$4:$DU$515,35,FALSE)</f>
        <v>Transport expenses</v>
      </c>
      <c r="S14" s="357"/>
      <c r="T14" s="41"/>
      <c r="U14" s="307"/>
      <c r="V14" s="692"/>
      <c r="W14" s="676"/>
      <c r="X14" s="676"/>
      <c r="Y14" s="676"/>
      <c r="Z14" s="676"/>
      <c r="AA14" s="676"/>
      <c r="AB14" s="676"/>
      <c r="AC14" s="676"/>
      <c r="AD14" s="676"/>
      <c r="AE14" s="676"/>
      <c r="AF14" s="676"/>
      <c r="AG14" s="676"/>
      <c r="AH14" s="676"/>
      <c r="AI14" s="676"/>
      <c r="AJ14" s="676"/>
      <c r="AK14" s="676"/>
      <c r="AL14" s="676"/>
      <c r="AM14" s="676"/>
      <c r="AN14" s="677"/>
      <c r="AO14" s="155"/>
      <c r="AP14" s="307"/>
      <c r="AQ14" s="678">
        <v>2</v>
      </c>
      <c r="AR14" s="230"/>
      <c r="AS14" s="231"/>
      <c r="AT14" s="231"/>
      <c r="AU14" s="231"/>
      <c r="AV14" s="231"/>
      <c r="AW14" s="231"/>
      <c r="AX14" s="231"/>
      <c r="AY14" s="231"/>
      <c r="AZ14" s="232"/>
      <c r="BA14" s="230"/>
      <c r="BB14" s="231"/>
      <c r="BC14" s="231"/>
      <c r="BD14" s="231"/>
      <c r="BE14" s="231"/>
      <c r="BF14" s="231"/>
      <c r="BG14" s="231"/>
      <c r="BH14" s="231"/>
      <c r="BI14" s="690"/>
      <c r="BJ14" s="193">
        <f>VLOOKUP(BJ12,[1]eMHH!$I$4:$DV$3046,4,FALSE)</f>
        <v>0</v>
      </c>
      <c r="BK14" s="193"/>
    </row>
    <row r="15" spans="1:65" s="161" customFormat="1" ht="14.25" customHeight="1">
      <c r="A15" s="175">
        <v>6</v>
      </c>
      <c r="B15" s="188" t="str">
        <f>VLOOKUP(BJ9,[1]eMHH!$I$4:$DU$515,20,FALSE)</f>
        <v>House Construction</v>
      </c>
      <c r="C15" s="66"/>
      <c r="D15" s="66"/>
      <c r="E15" s="189"/>
      <c r="F15" s="189"/>
      <c r="G15" s="189"/>
      <c r="H15" s="189"/>
      <c r="I15" s="189"/>
      <c r="J15" s="175">
        <v>22</v>
      </c>
      <c r="K15" s="246" t="str">
        <f>VLOOKUP(BJ9,[1]eMHH!$I$4:$DU$515,36,FALSE)</f>
        <v>Education</v>
      </c>
      <c r="S15" s="42"/>
      <c r="T15" s="210"/>
      <c r="U15" s="307"/>
      <c r="V15" s="195">
        <v>0</v>
      </c>
      <c r="W15" s="204" t="str">
        <f>VLOOKUP(BJ12,[1]eMHH!$I$4:$DU$515,15,FALSE)</f>
        <v>Nothing</v>
      </c>
      <c r="X15" s="223"/>
      <c r="Y15" s="223"/>
      <c r="Z15" s="223"/>
      <c r="AA15" s="223"/>
      <c r="AB15" s="223"/>
      <c r="AC15" s="223"/>
      <c r="AD15" s="223"/>
      <c r="AE15" s="223"/>
      <c r="AF15" s="221"/>
      <c r="AG15" s="222"/>
      <c r="AH15" s="223"/>
      <c r="AI15" s="223"/>
      <c r="AJ15" s="223"/>
      <c r="AK15" s="693"/>
      <c r="AL15" s="693"/>
      <c r="AM15" s="175" t="s">
        <v>0</v>
      </c>
      <c r="AN15" s="175" t="s">
        <v>1</v>
      </c>
      <c r="AO15" s="188"/>
      <c r="AP15" s="307"/>
      <c r="AQ15" s="673"/>
      <c r="AR15" s="233"/>
      <c r="AS15" s="234"/>
      <c r="AT15" s="234"/>
      <c r="AU15" s="234"/>
      <c r="AV15" s="234"/>
      <c r="AW15" s="234"/>
      <c r="AX15" s="234"/>
      <c r="AY15" s="234"/>
      <c r="AZ15" s="235"/>
      <c r="BA15" s="233"/>
      <c r="BB15" s="234"/>
      <c r="BC15" s="234"/>
      <c r="BD15" s="234"/>
      <c r="BE15" s="234"/>
      <c r="BF15" s="234"/>
      <c r="BG15" s="234"/>
      <c r="BH15" s="234"/>
      <c r="BI15" s="691"/>
      <c r="BJ15" s="174">
        <v>12.29</v>
      </c>
      <c r="BK15" s="174"/>
    </row>
    <row r="16" spans="1:65" s="161" customFormat="1" ht="14.25" customHeight="1" thickBot="1">
      <c r="A16" s="175">
        <v>7</v>
      </c>
      <c r="B16" s="188" t="str">
        <f>VLOOKUP(BJ9,[1]eMHH!$I$4:$DU$515,21,FALSE)</f>
        <v>Construction (Other than House)</v>
      </c>
      <c r="C16" s="14"/>
      <c r="D16" s="14"/>
      <c r="E16" s="14"/>
      <c r="F16" s="14"/>
      <c r="G16" s="14"/>
      <c r="H16" s="14"/>
      <c r="I16" s="14"/>
      <c r="J16" s="175">
        <v>23</v>
      </c>
      <c r="K16" s="246" t="str">
        <f>VLOOKUP(BJ9,[1]eMHH!$I$4:$DU$515,37,FALSE)</f>
        <v>Wedding</v>
      </c>
      <c r="S16" s="285"/>
      <c r="T16" s="338"/>
      <c r="U16" s="307"/>
      <c r="V16" s="195" t="s">
        <v>6</v>
      </c>
      <c r="W16" s="204" t="str">
        <f>VLOOKUP(BJ12,[1]eMHH!$I$4:$DU$515,16,FALSE)</f>
        <v>Estimated by Enumerator</v>
      </c>
      <c r="X16" s="204"/>
      <c r="Y16" s="204"/>
      <c r="Z16" s="204"/>
      <c r="AA16" s="204"/>
      <c r="AB16" s="204"/>
      <c r="AC16" s="204"/>
      <c r="AD16" s="204"/>
      <c r="AE16" s="204"/>
      <c r="AF16" s="204"/>
      <c r="AG16" s="204"/>
      <c r="AH16" s="204"/>
      <c r="AI16" s="204"/>
      <c r="AJ16" s="204"/>
      <c r="AK16" s="204"/>
      <c r="AL16" s="204"/>
      <c r="AM16" s="204"/>
      <c r="AN16" s="694"/>
      <c r="AO16" s="14"/>
      <c r="AP16" s="307"/>
      <c r="AQ16" s="673"/>
      <c r="AR16" s="233"/>
      <c r="AS16" s="234"/>
      <c r="AT16" s="234"/>
      <c r="AU16" s="234"/>
      <c r="AV16" s="234"/>
      <c r="AW16" s="234"/>
      <c r="AX16" s="234"/>
      <c r="AY16" s="234"/>
      <c r="AZ16" s="235"/>
      <c r="BA16" s="233"/>
      <c r="BB16" s="234"/>
      <c r="BC16" s="234"/>
      <c r="BD16" s="234"/>
      <c r="BE16" s="234"/>
      <c r="BF16" s="234"/>
      <c r="BG16" s="234"/>
      <c r="BH16" s="234"/>
      <c r="BI16" s="691"/>
      <c r="BJ16" s="186">
        <f>VLOOKUP(BJ15,[1]eMHH!$I$4:$DV$515,65,FALSE)</f>
        <v>3</v>
      </c>
      <c r="BK16" s="186"/>
    </row>
    <row r="17" spans="1:63" s="161" customFormat="1" ht="14.25" customHeight="1">
      <c r="A17" s="175">
        <v>8</v>
      </c>
      <c r="B17" s="188" t="str">
        <f>VLOOKUP(BJ9,[1]eMHH!$I$4:$DU$515,22,FALSE)</f>
        <v>House Rental</v>
      </c>
      <c r="J17" s="175">
        <v>24</v>
      </c>
      <c r="K17" s="246" t="str">
        <f>VLOOKUP(BJ9,[1]eMHH!$I$4:$DU$515,38,FALSE)</f>
        <v>Bride price</v>
      </c>
      <c r="S17" s="285"/>
      <c r="T17" s="455"/>
      <c r="U17" s="307"/>
      <c r="V17" s="1" t="s">
        <v>24</v>
      </c>
      <c r="W17" s="2"/>
      <c r="X17" s="2"/>
      <c r="Y17" s="2"/>
      <c r="Z17" s="2"/>
      <c r="AA17" s="2"/>
      <c r="AB17" s="2"/>
      <c r="AC17" s="2"/>
      <c r="AD17" s="2"/>
      <c r="AE17" s="2"/>
      <c r="AF17" s="2"/>
      <c r="AG17" s="2"/>
      <c r="AH17" s="2"/>
      <c r="AI17" s="2"/>
      <c r="AJ17" s="2"/>
      <c r="AK17" s="2"/>
      <c r="AL17" s="2"/>
      <c r="AM17" s="202" t="str">
        <f>VLOOKUP(BJ12,[1]eMHH!$I$4:$DU$515,17,FALSE)</f>
        <v>Afghani</v>
      </c>
      <c r="AN17" s="203"/>
      <c r="AO17" s="338"/>
      <c r="AP17" s="307"/>
      <c r="AQ17" s="673"/>
      <c r="AR17" s="233"/>
      <c r="AS17" s="234"/>
      <c r="AT17" s="234"/>
      <c r="AU17" s="234"/>
      <c r="AV17" s="234"/>
      <c r="AW17" s="234"/>
      <c r="AX17" s="234"/>
      <c r="AY17" s="234"/>
      <c r="AZ17" s="463" t="s">
        <v>0</v>
      </c>
      <c r="BA17" s="233"/>
      <c r="BB17" s="234"/>
      <c r="BC17" s="234"/>
      <c r="BD17" s="234"/>
      <c r="BE17" s="234"/>
      <c r="BF17" s="234"/>
      <c r="BG17" s="234"/>
      <c r="BH17" s="234"/>
      <c r="BI17" s="463" t="s">
        <v>0</v>
      </c>
      <c r="BJ17" s="193">
        <f>VLOOKUP(BJ15,[1]eMHH!$I$4:$DV$3046,4,FALSE)</f>
        <v>0</v>
      </c>
      <c r="BK17" s="193"/>
    </row>
    <row r="18" spans="1:63" s="161" customFormat="1" ht="14.25" customHeight="1" thickBot="1">
      <c r="A18" s="175">
        <v>9</v>
      </c>
      <c r="B18" s="188" t="str">
        <f>VLOOKUP(BJ9,[1]eMHH!$I$4:$DU$515,23,FALSE)</f>
        <v>Irrigation System</v>
      </c>
      <c r="J18" s="214">
        <v>25</v>
      </c>
      <c r="K18" s="246" t="str">
        <f>VLOOKUP(BJ9,[1]eMHH!$I$4:$DU$515,39,FALSE)</f>
        <v>Funeral</v>
      </c>
      <c r="S18" s="285"/>
      <c r="T18" s="210"/>
      <c r="U18" s="307"/>
      <c r="V18" s="7"/>
      <c r="W18" s="8"/>
      <c r="X18" s="8"/>
      <c r="Y18" s="8"/>
      <c r="Z18" s="8"/>
      <c r="AA18" s="8"/>
      <c r="AB18" s="8"/>
      <c r="AC18" s="8"/>
      <c r="AD18" s="8"/>
      <c r="AE18" s="8"/>
      <c r="AF18" s="8"/>
      <c r="AG18" s="8"/>
      <c r="AH18" s="8"/>
      <c r="AI18" s="8"/>
      <c r="AJ18" s="8"/>
      <c r="AK18" s="8"/>
      <c r="AL18" s="8"/>
      <c r="AM18" s="208"/>
      <c r="AN18" s="209"/>
      <c r="AO18" s="13"/>
      <c r="AP18" s="307"/>
      <c r="AQ18" s="675"/>
      <c r="AR18" s="243"/>
      <c r="AS18" s="244"/>
      <c r="AT18" s="244"/>
      <c r="AU18" s="244"/>
      <c r="AV18" s="244"/>
      <c r="AW18" s="244"/>
      <c r="AX18" s="244"/>
      <c r="AY18" s="244"/>
      <c r="AZ18" s="476" t="s">
        <v>1</v>
      </c>
      <c r="BA18" s="243"/>
      <c r="BB18" s="244"/>
      <c r="BC18" s="244"/>
      <c r="BD18" s="244"/>
      <c r="BE18" s="244"/>
      <c r="BF18" s="244"/>
      <c r="BG18" s="244"/>
      <c r="BH18" s="244"/>
      <c r="BI18" s="476" t="s">
        <v>1</v>
      </c>
      <c r="BJ18" s="174">
        <v>15.23</v>
      </c>
      <c r="BK18" s="174"/>
    </row>
    <row r="19" spans="1:63" s="161" customFormat="1" ht="14.25" customHeight="1">
      <c r="A19" s="175">
        <v>10</v>
      </c>
      <c r="B19" s="188" t="str">
        <f>VLOOKUP(BJ9,[1]eMHH!$I$4:$DU$515,24,FALSE)</f>
        <v>Drinking Water</v>
      </c>
      <c r="J19" s="175">
        <v>26</v>
      </c>
      <c r="K19" s="272" t="str">
        <f>VLOOKUP(BJ9,[1]eMHH!$I$4:$DU$515,40,FALSE)</f>
        <v>Contribution to Village Council</v>
      </c>
      <c r="L19" s="246"/>
      <c r="M19" s="246"/>
      <c r="N19" s="246"/>
      <c r="O19" s="246"/>
      <c r="P19" s="246"/>
      <c r="Q19" s="246"/>
      <c r="R19" s="246"/>
      <c r="S19" s="273"/>
      <c r="U19" s="307"/>
      <c r="AP19" s="162"/>
      <c r="AQ19" s="678">
        <v>3</v>
      </c>
      <c r="AR19" s="230"/>
      <c r="AS19" s="231"/>
      <c r="AT19" s="231"/>
      <c r="AU19" s="231"/>
      <c r="AV19" s="231"/>
      <c r="AW19" s="231"/>
      <c r="AX19" s="231"/>
      <c r="AY19" s="231"/>
      <c r="AZ19" s="232"/>
      <c r="BA19" s="230"/>
      <c r="BB19" s="231"/>
      <c r="BC19" s="231"/>
      <c r="BD19" s="231"/>
      <c r="BE19" s="231"/>
      <c r="BF19" s="231"/>
      <c r="BG19" s="231"/>
      <c r="BH19" s="231"/>
      <c r="BI19" s="690"/>
      <c r="BJ19" s="186">
        <f>VLOOKUP(BJ18,[1]eMHH!$I$4:$DV$515,65,FALSE)</f>
        <v>3</v>
      </c>
      <c r="BK19" s="186"/>
    </row>
    <row r="20" spans="1:63" s="161" customFormat="1" ht="15" customHeight="1">
      <c r="A20" s="175">
        <v>11</v>
      </c>
      <c r="B20" s="246" t="str">
        <f>VLOOKUP(BJ9,[1]eMHH!$I$4:$DU$515,25,FALSE)</f>
        <v>Generator / Electricity</v>
      </c>
      <c r="J20" s="195">
        <v>27</v>
      </c>
      <c r="K20" s="246" t="str">
        <f>VLOOKUP(BJ9,[1]eMHH!$I$4:$DU$515,41,FALSE)</f>
        <v>Contribution to Village Leader</v>
      </c>
      <c r="L20" s="375"/>
      <c r="M20" s="375"/>
      <c r="N20" s="375"/>
      <c r="O20" s="375"/>
      <c r="P20" s="375"/>
      <c r="Q20" s="375"/>
      <c r="R20" s="375"/>
      <c r="S20" s="380"/>
      <c r="U20" s="307"/>
      <c r="V20" s="286">
        <f>VLOOKUP(BJ15,[1]eMHH!$F$4:$H$3000,3,FALSE)</f>
        <v>9.0499999999999989</v>
      </c>
      <c r="W20" s="286"/>
      <c r="X20" s="226" t="str">
        <f>VLOOKUP(BJ15,[1]eMHH!$I$4:$DV$515,13,FALSE)</f>
        <v>Compared to this time last year, do you think that the economic situation of your household has improved, stayed the same, or deteriorated?</v>
      </c>
      <c r="Y20" s="159"/>
      <c r="Z20" s="159"/>
      <c r="AA20" s="159"/>
      <c r="AB20" s="159"/>
      <c r="AC20" s="159"/>
      <c r="AD20" s="159"/>
      <c r="AE20" s="159"/>
      <c r="AF20" s="159"/>
      <c r="AG20" s="159"/>
      <c r="AH20" s="159"/>
      <c r="AI20" s="159"/>
      <c r="AJ20" s="159"/>
      <c r="AK20" s="159"/>
      <c r="AL20" s="159"/>
      <c r="AM20" s="159"/>
      <c r="AN20" s="160"/>
      <c r="AP20" s="162"/>
      <c r="AQ20" s="673"/>
      <c r="AR20" s="233"/>
      <c r="AS20" s="234"/>
      <c r="AT20" s="234"/>
      <c r="AU20" s="234"/>
      <c r="AV20" s="234"/>
      <c r="AW20" s="234"/>
      <c r="AX20" s="234"/>
      <c r="AY20" s="234"/>
      <c r="AZ20" s="235"/>
      <c r="BA20" s="233"/>
      <c r="BB20" s="234"/>
      <c r="BC20" s="234"/>
      <c r="BD20" s="234"/>
      <c r="BE20" s="234"/>
      <c r="BF20" s="234"/>
      <c r="BG20" s="234"/>
      <c r="BH20" s="234"/>
      <c r="BI20" s="691"/>
      <c r="BJ20" s="193">
        <f>VLOOKUP(BJ18,[1]eMHH!$I$4:$DV$3046,4,FALSE)</f>
        <v>0</v>
      </c>
      <c r="BK20" s="193"/>
    </row>
    <row r="21" spans="1:63" s="161" customFormat="1" ht="15" customHeight="1" thickBot="1">
      <c r="A21" s="214">
        <v>12</v>
      </c>
      <c r="B21" s="246" t="str">
        <f>VLOOKUP(BJ9,[1]eMHH!$I$4:$DU$515,26,FALSE)</f>
        <v>Purchase of Land</v>
      </c>
      <c r="J21" s="175">
        <v>28</v>
      </c>
      <c r="K21" s="272" t="str">
        <f>VLOOKUP(BJ9,[1]eMHH!$I$4:$DU$515,42,FALSE)</f>
        <v>Contribution to Commander</v>
      </c>
      <c r="S21" s="175" t="s">
        <v>0</v>
      </c>
      <c r="U21" s="307"/>
      <c r="V21" s="286"/>
      <c r="W21" s="286"/>
      <c r="X21" s="381"/>
      <c r="Y21" s="184"/>
      <c r="Z21" s="184"/>
      <c r="AA21" s="184"/>
      <c r="AB21" s="184"/>
      <c r="AC21" s="184"/>
      <c r="AD21" s="184"/>
      <c r="AE21" s="184"/>
      <c r="AF21" s="184"/>
      <c r="AG21" s="184"/>
      <c r="AH21" s="184"/>
      <c r="AI21" s="184"/>
      <c r="AJ21" s="184"/>
      <c r="AK21" s="184"/>
      <c r="AL21" s="184"/>
      <c r="AM21" s="184"/>
      <c r="AN21" s="185"/>
      <c r="AP21" s="162"/>
      <c r="AQ21" s="673"/>
      <c r="AR21" s="233"/>
      <c r="AS21" s="234"/>
      <c r="AT21" s="234"/>
      <c r="AU21" s="234"/>
      <c r="AV21" s="234"/>
      <c r="AW21" s="234"/>
      <c r="AX21" s="234"/>
      <c r="AY21" s="234"/>
      <c r="AZ21" s="235"/>
      <c r="BA21" s="233"/>
      <c r="BB21" s="234"/>
      <c r="BC21" s="234"/>
      <c r="BD21" s="234"/>
      <c r="BE21" s="234"/>
      <c r="BF21" s="234"/>
      <c r="BG21" s="234"/>
      <c r="BH21" s="234"/>
      <c r="BI21" s="691"/>
    </row>
    <row r="22" spans="1:63" s="161" customFormat="1" ht="15" customHeight="1">
      <c r="A22" s="200">
        <v>13</v>
      </c>
      <c r="B22" s="258" t="str">
        <f>VLOOKUP(BJ9,[1]eMHH!$I$4:$DU$515,27,FALSE)</f>
        <v>Purchase of Seeds or Agricultural Inputs</v>
      </c>
      <c r="C22" s="259"/>
      <c r="D22" s="259"/>
      <c r="E22" s="259"/>
      <c r="F22" s="259"/>
      <c r="G22" s="259"/>
      <c r="H22" s="259"/>
      <c r="I22" s="260"/>
      <c r="J22" s="266">
        <v>29</v>
      </c>
      <c r="K22" s="246" t="str">
        <f>VLOOKUP(BJ9,[1]eMHH!$I$4:$DU$515,43,FALSE)</f>
        <v>Contribution to Other Powerful Person</v>
      </c>
      <c r="S22" s="175" t="s">
        <v>1</v>
      </c>
      <c r="U22" s="307"/>
      <c r="V22" s="286"/>
      <c r="W22" s="286"/>
      <c r="X22" s="227"/>
      <c r="Y22" s="165"/>
      <c r="Z22" s="165"/>
      <c r="AA22" s="165"/>
      <c r="AB22" s="165"/>
      <c r="AC22" s="165"/>
      <c r="AD22" s="165"/>
      <c r="AE22" s="165"/>
      <c r="AF22" s="165"/>
      <c r="AG22" s="165"/>
      <c r="AH22" s="165"/>
      <c r="AI22" s="165"/>
      <c r="AJ22" s="165"/>
      <c r="AK22" s="165"/>
      <c r="AL22" s="165"/>
      <c r="AM22" s="165"/>
      <c r="AN22" s="166"/>
      <c r="AP22" s="162"/>
      <c r="AQ22" s="673"/>
      <c r="AR22" s="233"/>
      <c r="AS22" s="234"/>
      <c r="AT22" s="234"/>
      <c r="AU22" s="234"/>
      <c r="AV22" s="234"/>
      <c r="AW22" s="234"/>
      <c r="AX22" s="234"/>
      <c r="AY22" s="234"/>
      <c r="AZ22" s="463" t="s">
        <v>0</v>
      </c>
      <c r="BA22" s="233"/>
      <c r="BB22" s="234"/>
      <c r="BC22" s="234"/>
      <c r="BD22" s="234"/>
      <c r="BE22" s="234"/>
      <c r="BF22" s="234"/>
      <c r="BG22" s="234"/>
      <c r="BH22" s="234"/>
      <c r="BI22" s="463" t="s">
        <v>0</v>
      </c>
    </row>
    <row r="23" spans="1:63" s="161" customFormat="1" ht="14.25" customHeight="1" thickBot="1">
      <c r="A23" s="206"/>
      <c r="B23" s="258"/>
      <c r="C23" s="259"/>
      <c r="D23" s="259"/>
      <c r="E23" s="259"/>
      <c r="F23" s="259"/>
      <c r="G23" s="259"/>
      <c r="H23" s="259"/>
      <c r="I23" s="260"/>
      <c r="J23" s="200">
        <v>30</v>
      </c>
      <c r="K23" s="695" t="str">
        <f>VLOOKUP(BJ9,[1]eMHH!$I$4:$DU$515,44,FALSE)</f>
        <v>Contribution to Other [SPECIFY]:</v>
      </c>
      <c r="L23" s="695"/>
      <c r="M23" s="695"/>
      <c r="N23" s="695"/>
      <c r="O23" s="695"/>
      <c r="P23" s="695"/>
      <c r="Q23" s="695"/>
      <c r="R23" s="695"/>
      <c r="S23" s="696"/>
      <c r="U23" s="307"/>
      <c r="V23" s="175">
        <v>1</v>
      </c>
      <c r="W23" s="215" t="str">
        <f>VLOOKUP(BJ15,[1]eMHH!$I$4:$DU$515,15,FALSE)</f>
        <v>Improved</v>
      </c>
      <c r="X23" s="189"/>
      <c r="Y23" s="178"/>
      <c r="Z23" s="41"/>
      <c r="AA23" s="41"/>
      <c r="AB23" s="41"/>
      <c r="AC23" s="41"/>
      <c r="AD23" s="41"/>
      <c r="AE23" s="41"/>
      <c r="AF23" s="41"/>
      <c r="AG23" s="41"/>
      <c r="AH23" s="41"/>
      <c r="AI23" s="41"/>
      <c r="AJ23" s="41"/>
      <c r="AK23" s="41"/>
      <c r="AL23" s="41"/>
      <c r="AM23" s="178"/>
      <c r="AN23" s="288"/>
      <c r="AO23" s="14"/>
      <c r="AP23" s="307"/>
      <c r="AQ23" s="675"/>
      <c r="AR23" s="243"/>
      <c r="AS23" s="244"/>
      <c r="AT23" s="244"/>
      <c r="AU23" s="244"/>
      <c r="AV23" s="244"/>
      <c r="AW23" s="244"/>
      <c r="AX23" s="244"/>
      <c r="AY23" s="244"/>
      <c r="AZ23" s="476" t="s">
        <v>1</v>
      </c>
      <c r="BA23" s="243"/>
      <c r="BB23" s="244"/>
      <c r="BC23" s="244"/>
      <c r="BD23" s="244"/>
      <c r="BE23" s="244"/>
      <c r="BF23" s="244"/>
      <c r="BG23" s="244"/>
      <c r="BH23" s="244"/>
      <c r="BI23" s="476" t="s">
        <v>1</v>
      </c>
    </row>
    <row r="24" spans="1:63" s="161" customFormat="1" ht="14.25" customHeight="1">
      <c r="A24" s="200">
        <v>14</v>
      </c>
      <c r="B24" s="258" t="str">
        <f>VLOOKUP(BJ9,[1]eMHH!$I$4:$DU$515,28,FALSE)</f>
        <v>Purchase of Farm Equipment / Machinery</v>
      </c>
      <c r="C24" s="259"/>
      <c r="D24" s="259"/>
      <c r="E24" s="259"/>
      <c r="F24" s="259"/>
      <c r="G24" s="259"/>
      <c r="H24" s="259"/>
      <c r="I24" s="259"/>
      <c r="J24" s="449"/>
      <c r="K24" s="697"/>
      <c r="L24" s="698"/>
      <c r="M24" s="698"/>
      <c r="N24" s="698"/>
      <c r="O24" s="698"/>
      <c r="P24" s="698"/>
      <c r="Q24" s="698"/>
      <c r="R24" s="698"/>
      <c r="S24" s="699"/>
      <c r="T24" s="210"/>
      <c r="U24" s="307"/>
      <c r="V24" s="175">
        <v>2</v>
      </c>
      <c r="W24" s="344" t="str">
        <f>VLOOKUP(BJ15,[1]eMHH!$I$4:$DU$515,16,FALSE)</f>
        <v>Stayed the Same</v>
      </c>
      <c r="X24" s="14"/>
      <c r="Y24" s="14"/>
      <c r="Z24" s="14"/>
      <c r="AA24" s="14"/>
      <c r="AB24" s="14"/>
      <c r="AC24" s="14"/>
      <c r="AD24" s="14"/>
      <c r="AE24" s="14"/>
      <c r="AF24" s="14"/>
      <c r="AG24" s="14"/>
      <c r="AH24" s="14"/>
      <c r="AI24" s="14"/>
      <c r="AJ24" s="14"/>
      <c r="AK24" s="14"/>
      <c r="AL24" s="14"/>
      <c r="AM24" s="14"/>
      <c r="AN24" s="175" t="s">
        <v>0</v>
      </c>
      <c r="AO24" s="14"/>
      <c r="AP24" s="307"/>
      <c r="AQ24" s="678">
        <v>4</v>
      </c>
      <c r="AR24" s="230"/>
      <c r="AS24" s="231"/>
      <c r="AT24" s="231"/>
      <c r="AU24" s="231"/>
      <c r="AV24" s="231"/>
      <c r="AW24" s="231"/>
      <c r="AX24" s="231"/>
      <c r="AY24" s="231"/>
      <c r="AZ24" s="232"/>
      <c r="BA24" s="230"/>
      <c r="BB24" s="231"/>
      <c r="BC24" s="231"/>
      <c r="BD24" s="231"/>
      <c r="BE24" s="231"/>
      <c r="BF24" s="231"/>
      <c r="BG24" s="231"/>
      <c r="BH24" s="231"/>
      <c r="BI24" s="690"/>
    </row>
    <row r="25" spans="1:63" s="161" customFormat="1" ht="14.25" customHeight="1">
      <c r="A25" s="206"/>
      <c r="B25" s="258"/>
      <c r="C25" s="259"/>
      <c r="D25" s="259"/>
      <c r="E25" s="259"/>
      <c r="F25" s="259"/>
      <c r="G25" s="259"/>
      <c r="H25" s="259"/>
      <c r="I25" s="259"/>
      <c r="J25" s="449"/>
      <c r="K25" s="401"/>
      <c r="L25" s="402"/>
      <c r="M25" s="402"/>
      <c r="N25" s="402"/>
      <c r="O25" s="402"/>
      <c r="P25" s="402"/>
      <c r="Q25" s="402"/>
      <c r="R25" s="402"/>
      <c r="S25" s="403"/>
      <c r="T25" s="338"/>
      <c r="U25" s="307"/>
      <c r="V25" s="175">
        <v>3</v>
      </c>
      <c r="W25" s="219" t="str">
        <f>VLOOKUP(BJ15,[1]eMHH!$I$4:$DU$515,17,FALSE)</f>
        <v>Deteriorated</v>
      </c>
      <c r="X25" s="44"/>
      <c r="Y25" s="44"/>
      <c r="Z25" s="44"/>
      <c r="AA25" s="44"/>
      <c r="AB25" s="44"/>
      <c r="AC25" s="44"/>
      <c r="AD25" s="44"/>
      <c r="AE25" s="44"/>
      <c r="AF25" s="44"/>
      <c r="AG25" s="44"/>
      <c r="AH25" s="44"/>
      <c r="AI25" s="44"/>
      <c r="AJ25" s="44"/>
      <c r="AK25" s="44"/>
      <c r="AL25" s="44"/>
      <c r="AM25" s="44"/>
      <c r="AN25" s="175" t="s">
        <v>1</v>
      </c>
      <c r="AO25" s="14"/>
      <c r="AP25" s="307"/>
      <c r="AQ25" s="673"/>
      <c r="AR25" s="233"/>
      <c r="AS25" s="234"/>
      <c r="AT25" s="234"/>
      <c r="AU25" s="234"/>
      <c r="AV25" s="234"/>
      <c r="AW25" s="234"/>
      <c r="AX25" s="234"/>
      <c r="AY25" s="234"/>
      <c r="AZ25" s="235"/>
      <c r="BA25" s="233"/>
      <c r="BB25" s="234"/>
      <c r="BC25" s="234"/>
      <c r="BD25" s="234"/>
      <c r="BE25" s="234"/>
      <c r="BF25" s="234"/>
      <c r="BG25" s="234"/>
      <c r="BH25" s="234"/>
      <c r="BI25" s="691"/>
    </row>
    <row r="26" spans="1:63" s="161" customFormat="1" ht="14.25" customHeight="1" thickBot="1">
      <c r="A26" s="175">
        <v>15</v>
      </c>
      <c r="B26" s="246" t="str">
        <f>VLOOKUP(BJ9,[1]eMHH!$I$4:$DU$515,29,FALSE)</f>
        <v>Purchase of Livestock</v>
      </c>
      <c r="J26" s="449"/>
      <c r="K26" s="401"/>
      <c r="L26" s="402"/>
      <c r="M26" s="402"/>
      <c r="N26" s="402"/>
      <c r="O26" s="402"/>
      <c r="P26" s="402"/>
      <c r="Q26" s="402"/>
      <c r="R26" s="402"/>
      <c r="S26" s="403"/>
      <c r="T26" s="455"/>
      <c r="U26" s="307"/>
      <c r="AO26" s="343"/>
      <c r="AP26" s="700"/>
      <c r="AQ26" s="673"/>
      <c r="AR26" s="233"/>
      <c r="AS26" s="234"/>
      <c r="AT26" s="234"/>
      <c r="AU26" s="234"/>
      <c r="AV26" s="234"/>
      <c r="AW26" s="234"/>
      <c r="AX26" s="234"/>
      <c r="AY26" s="234"/>
      <c r="AZ26" s="235"/>
      <c r="BA26" s="233"/>
      <c r="BB26" s="234"/>
      <c r="BC26" s="234"/>
      <c r="BD26" s="234"/>
      <c r="BE26" s="234"/>
      <c r="BF26" s="234"/>
      <c r="BG26" s="234"/>
      <c r="BH26" s="234"/>
      <c r="BI26" s="691"/>
    </row>
    <row r="27" spans="1:63" s="161" customFormat="1" ht="15" customHeight="1">
      <c r="A27" s="195">
        <v>16</v>
      </c>
      <c r="B27" s="246" t="str">
        <f>VLOOKUP(BJ9,[1]eMHH!$I$4:$DU$515,30,FALSE)</f>
        <v>Purchase of Bicycle</v>
      </c>
      <c r="J27" s="206"/>
      <c r="K27" s="407"/>
      <c r="L27" s="408"/>
      <c r="M27" s="408"/>
      <c r="N27" s="408"/>
      <c r="O27" s="408"/>
      <c r="P27" s="408"/>
      <c r="Q27" s="408"/>
      <c r="R27" s="408"/>
      <c r="S27" s="409"/>
      <c r="U27" s="307"/>
      <c r="V27" s="286">
        <f>VLOOKUP(BJ18,[1]eMHH!$F$4:$H$3000,3,FALSE)</f>
        <v>9.0599999999999987</v>
      </c>
      <c r="W27" s="286"/>
      <c r="X27" s="159" t="str">
        <f>VLOOKUP(BJ18,[1]eMHH!$I$4:$DV$515,13,FALSE)</f>
        <v>In your opinion, will the economic welfare of people in this village improve in the next year?</v>
      </c>
      <c r="Y27" s="159"/>
      <c r="Z27" s="159"/>
      <c r="AA27" s="159"/>
      <c r="AB27" s="159"/>
      <c r="AC27" s="159"/>
      <c r="AD27" s="159"/>
      <c r="AE27" s="159"/>
      <c r="AF27" s="159"/>
      <c r="AG27" s="159"/>
      <c r="AH27" s="159"/>
      <c r="AI27" s="159"/>
      <c r="AJ27" s="159"/>
      <c r="AK27" s="159"/>
      <c r="AL27" s="159"/>
      <c r="AM27" s="159"/>
      <c r="AN27" s="160"/>
      <c r="AP27" s="162"/>
      <c r="AQ27" s="673"/>
      <c r="AR27" s="233"/>
      <c r="AS27" s="234"/>
      <c r="AT27" s="234"/>
      <c r="AU27" s="234"/>
      <c r="AV27" s="234"/>
      <c r="AW27" s="234"/>
      <c r="AX27" s="234"/>
      <c r="AY27" s="234"/>
      <c r="AZ27" s="463" t="s">
        <v>0</v>
      </c>
      <c r="BA27" s="233"/>
      <c r="BB27" s="234"/>
      <c r="BC27" s="234"/>
      <c r="BD27" s="234"/>
      <c r="BE27" s="234"/>
      <c r="BF27" s="234"/>
      <c r="BG27" s="234"/>
      <c r="BH27" s="234"/>
      <c r="BI27" s="463" t="s">
        <v>0</v>
      </c>
    </row>
    <row r="28" spans="1:63" s="161" customFormat="1" ht="15" customHeight="1" thickBot="1">
      <c r="A28" s="200" t="s">
        <v>9</v>
      </c>
      <c r="B28" s="701" t="str">
        <f>VLOOKUP(BJ9,[1]eMHH!$I$4:$DU$515,45,FALSE)</f>
        <v>Other:</v>
      </c>
      <c r="C28" s="702"/>
      <c r="D28" s="703"/>
      <c r="E28" s="703"/>
      <c r="F28" s="703"/>
      <c r="G28" s="703"/>
      <c r="H28" s="703"/>
      <c r="I28" s="703"/>
      <c r="J28" s="703"/>
      <c r="K28" s="703"/>
      <c r="L28" s="703"/>
      <c r="M28" s="703"/>
      <c r="N28" s="703"/>
      <c r="O28" s="703"/>
      <c r="P28" s="703"/>
      <c r="Q28" s="703"/>
      <c r="R28" s="703"/>
      <c r="S28" s="704"/>
      <c r="U28" s="307"/>
      <c r="V28" s="286"/>
      <c r="W28" s="286"/>
      <c r="X28" s="165"/>
      <c r="Y28" s="165"/>
      <c r="Z28" s="165"/>
      <c r="AA28" s="165"/>
      <c r="AB28" s="165"/>
      <c r="AC28" s="165"/>
      <c r="AD28" s="165"/>
      <c r="AE28" s="165"/>
      <c r="AF28" s="165"/>
      <c r="AG28" s="165"/>
      <c r="AH28" s="165"/>
      <c r="AI28" s="165"/>
      <c r="AJ28" s="165"/>
      <c r="AK28" s="165"/>
      <c r="AL28" s="165"/>
      <c r="AM28" s="165"/>
      <c r="AN28" s="166"/>
      <c r="AP28" s="162"/>
      <c r="AQ28" s="675"/>
      <c r="AR28" s="243"/>
      <c r="AS28" s="244"/>
      <c r="AT28" s="244"/>
      <c r="AU28" s="244"/>
      <c r="AV28" s="244"/>
      <c r="AW28" s="244"/>
      <c r="AX28" s="244"/>
      <c r="AY28" s="244"/>
      <c r="AZ28" s="476" t="s">
        <v>1</v>
      </c>
      <c r="BA28" s="243"/>
      <c r="BB28" s="244"/>
      <c r="BC28" s="244"/>
      <c r="BD28" s="244"/>
      <c r="BE28" s="244"/>
      <c r="BF28" s="244"/>
      <c r="BG28" s="244"/>
      <c r="BH28" s="244"/>
      <c r="BI28" s="476" t="s">
        <v>1</v>
      </c>
    </row>
    <row r="29" spans="1:63" s="161" customFormat="1" ht="14.25" customHeight="1">
      <c r="A29" s="449"/>
      <c r="B29" s="705"/>
      <c r="C29" s="706"/>
      <c r="D29" s="707"/>
      <c r="E29" s="707"/>
      <c r="F29" s="707"/>
      <c r="G29" s="707"/>
      <c r="H29" s="707"/>
      <c r="I29" s="707"/>
      <c r="J29" s="707"/>
      <c r="K29" s="707"/>
      <c r="L29" s="707"/>
      <c r="M29" s="707"/>
      <c r="N29" s="707"/>
      <c r="O29" s="707"/>
      <c r="P29" s="707"/>
      <c r="Q29" s="707"/>
      <c r="R29" s="707"/>
      <c r="S29" s="708"/>
      <c r="U29" s="549"/>
      <c r="V29" s="175">
        <v>1</v>
      </c>
      <c r="W29" s="215" t="str">
        <f>VLOOKUP(BJ18,[1]eMHH!$I$4:$DU$515,15,FALSE)</f>
        <v>No, It Will Not Improve</v>
      </c>
      <c r="X29" s="189"/>
      <c r="Y29" s="178"/>
      <c r="Z29" s="41"/>
      <c r="AA29" s="41"/>
      <c r="AB29" s="41"/>
      <c r="AC29" s="41"/>
      <c r="AD29" s="41"/>
      <c r="AE29" s="41"/>
      <c r="AF29" s="41"/>
      <c r="AG29" s="41"/>
      <c r="AH29" s="41"/>
      <c r="AI29" s="41"/>
      <c r="AJ29" s="41"/>
      <c r="AK29" s="41"/>
      <c r="AL29" s="41"/>
      <c r="AM29" s="178"/>
      <c r="AN29" s="288"/>
      <c r="AP29" s="162"/>
      <c r="AQ29" s="678">
        <v>5</v>
      </c>
      <c r="AR29" s="230"/>
      <c r="AS29" s="231"/>
      <c r="AT29" s="231"/>
      <c r="AU29" s="231"/>
      <c r="AV29" s="231"/>
      <c r="AW29" s="231"/>
      <c r="AX29" s="231"/>
      <c r="AY29" s="231"/>
      <c r="AZ29" s="232"/>
      <c r="BA29" s="230"/>
      <c r="BB29" s="231"/>
      <c r="BC29" s="231"/>
      <c r="BD29" s="231"/>
      <c r="BE29" s="231"/>
      <c r="BF29" s="231"/>
      <c r="BG29" s="231"/>
      <c r="BH29" s="231"/>
      <c r="BI29" s="690"/>
    </row>
    <row r="30" spans="1:63" s="161" customFormat="1" ht="14.25" customHeight="1">
      <c r="A30" s="449"/>
      <c r="B30" s="705"/>
      <c r="C30" s="709"/>
      <c r="D30" s="710"/>
      <c r="E30" s="710"/>
      <c r="F30" s="710"/>
      <c r="G30" s="710"/>
      <c r="H30" s="710"/>
      <c r="I30" s="710"/>
      <c r="J30" s="710"/>
      <c r="K30" s="710"/>
      <c r="L30" s="710"/>
      <c r="M30" s="710"/>
      <c r="N30" s="710"/>
      <c r="O30" s="710"/>
      <c r="P30" s="710"/>
      <c r="Q30" s="710"/>
      <c r="R30" s="710"/>
      <c r="S30" s="711"/>
      <c r="U30" s="549"/>
      <c r="V30" s="175">
        <v>2</v>
      </c>
      <c r="W30" s="344" t="str">
        <f>VLOOKUP(BJ18,[1]eMHH!$I$4:$DU$515,16,FALSE)</f>
        <v>Yes, It Will Improve</v>
      </c>
      <c r="X30" s="14"/>
      <c r="Y30" s="14"/>
      <c r="Z30" s="14"/>
      <c r="AA30" s="14"/>
      <c r="AB30" s="14"/>
      <c r="AC30" s="14"/>
      <c r="AD30" s="14"/>
      <c r="AE30" s="14"/>
      <c r="AF30" s="14"/>
      <c r="AG30" s="14"/>
      <c r="AH30" s="14"/>
      <c r="AI30" s="14"/>
      <c r="AJ30" s="14"/>
      <c r="AK30" s="14"/>
      <c r="AL30" s="14"/>
      <c r="AM30" s="14"/>
      <c r="AN30" s="175" t="s">
        <v>0</v>
      </c>
      <c r="AO30" s="41"/>
      <c r="AP30" s="307"/>
      <c r="AQ30" s="673"/>
      <c r="AR30" s="233"/>
      <c r="AS30" s="234"/>
      <c r="AT30" s="234"/>
      <c r="AU30" s="234"/>
      <c r="AV30" s="234"/>
      <c r="AW30" s="234"/>
      <c r="AX30" s="234"/>
      <c r="AY30" s="234"/>
      <c r="AZ30" s="235"/>
      <c r="BA30" s="233"/>
      <c r="BB30" s="234"/>
      <c r="BC30" s="234"/>
      <c r="BD30" s="234"/>
      <c r="BE30" s="234"/>
      <c r="BF30" s="234"/>
      <c r="BG30" s="234"/>
      <c r="BH30" s="234"/>
      <c r="BI30" s="691"/>
    </row>
    <row r="31" spans="1:63" s="161" customFormat="1" ht="14.25" customHeight="1" thickBot="1">
      <c r="A31" s="257" t="s">
        <v>9</v>
      </c>
      <c r="B31" s="712" t="str">
        <f>VLOOKUP(BJ9,[1]eMHH!$I$4:$DU$515,46,FALSE)</f>
        <v>Other:</v>
      </c>
      <c r="C31" s="713"/>
      <c r="D31" s="713"/>
      <c r="E31" s="713"/>
      <c r="F31" s="713"/>
      <c r="G31" s="713"/>
      <c r="H31" s="713"/>
      <c r="I31" s="713"/>
      <c r="J31" s="713"/>
      <c r="K31" s="713"/>
      <c r="L31" s="713"/>
      <c r="M31" s="713"/>
      <c r="N31" s="713"/>
      <c r="O31" s="713"/>
      <c r="P31" s="713"/>
      <c r="Q31" s="713"/>
      <c r="R31" s="713"/>
      <c r="S31" s="713"/>
      <c r="U31" s="553"/>
      <c r="V31" s="175">
        <v>3</v>
      </c>
      <c r="W31" s="219" t="str">
        <f>VLOOKUP(BJ18,[1]eMHH!$I$4:$DU$515,17,FALSE)</f>
        <v>God Knows</v>
      </c>
      <c r="X31" s="44"/>
      <c r="Y31" s="44"/>
      <c r="Z31" s="44"/>
      <c r="AA31" s="44"/>
      <c r="AB31" s="44"/>
      <c r="AC31" s="44"/>
      <c r="AD31" s="44"/>
      <c r="AE31" s="44"/>
      <c r="AF31" s="44"/>
      <c r="AG31" s="44"/>
      <c r="AH31" s="44"/>
      <c r="AI31" s="44"/>
      <c r="AJ31" s="44"/>
      <c r="AK31" s="44"/>
      <c r="AL31" s="44"/>
      <c r="AM31" s="44"/>
      <c r="AN31" s="175" t="s">
        <v>1</v>
      </c>
      <c r="AP31" s="307"/>
      <c r="AQ31" s="673"/>
      <c r="AR31" s="233"/>
      <c r="AS31" s="234"/>
      <c r="AT31" s="234"/>
      <c r="AU31" s="234"/>
      <c r="AV31" s="234"/>
      <c r="AW31" s="234"/>
      <c r="AX31" s="234"/>
      <c r="AY31" s="234"/>
      <c r="AZ31" s="235"/>
      <c r="BA31" s="233"/>
      <c r="BB31" s="234"/>
      <c r="BC31" s="234"/>
      <c r="BD31" s="234"/>
      <c r="BE31" s="234"/>
      <c r="BF31" s="234"/>
      <c r="BG31" s="234"/>
      <c r="BH31" s="234"/>
      <c r="BI31" s="691"/>
    </row>
    <row r="32" spans="1:63" s="161" customFormat="1" ht="14.25" customHeight="1">
      <c r="A32" s="257"/>
      <c r="B32" s="712"/>
      <c r="C32" s="713"/>
      <c r="D32" s="713"/>
      <c r="E32" s="713"/>
      <c r="F32" s="713"/>
      <c r="G32" s="713"/>
      <c r="H32" s="713"/>
      <c r="I32" s="713"/>
      <c r="J32" s="713"/>
      <c r="K32" s="713"/>
      <c r="L32" s="713"/>
      <c r="M32" s="713"/>
      <c r="N32" s="713"/>
      <c r="O32" s="713"/>
      <c r="P32" s="713"/>
      <c r="Q32" s="713"/>
      <c r="R32" s="713"/>
      <c r="S32" s="713"/>
      <c r="AO32" s="343"/>
      <c r="AP32" s="343"/>
      <c r="AQ32" s="673"/>
      <c r="AR32" s="233"/>
      <c r="AS32" s="234"/>
      <c r="AT32" s="234"/>
      <c r="AU32" s="234"/>
      <c r="AV32" s="234"/>
      <c r="AW32" s="234"/>
      <c r="AX32" s="234"/>
      <c r="AY32" s="234"/>
      <c r="AZ32" s="463" t="s">
        <v>0</v>
      </c>
      <c r="BA32" s="233"/>
      <c r="BB32" s="234"/>
      <c r="BC32" s="234"/>
      <c r="BD32" s="234"/>
      <c r="BE32" s="234"/>
      <c r="BF32" s="234"/>
      <c r="BG32" s="234"/>
      <c r="BH32" s="234"/>
      <c r="BI32" s="463" t="s">
        <v>0</v>
      </c>
    </row>
    <row r="33" spans="1:65" s="161" customFormat="1" ht="14.25" customHeight="1" thickBot="1">
      <c r="A33" s="257"/>
      <c r="B33" s="712"/>
      <c r="C33" s="713"/>
      <c r="D33" s="713"/>
      <c r="E33" s="713"/>
      <c r="F33" s="713"/>
      <c r="G33" s="713"/>
      <c r="H33" s="713"/>
      <c r="I33" s="713"/>
      <c r="J33" s="713"/>
      <c r="K33" s="713"/>
      <c r="L33" s="713"/>
      <c r="M33" s="713"/>
      <c r="N33" s="713"/>
      <c r="O33" s="713"/>
      <c r="P33" s="713"/>
      <c r="Q33" s="713"/>
      <c r="R33" s="713"/>
      <c r="S33" s="713"/>
      <c r="AQ33" s="714"/>
      <c r="AR33" s="715"/>
      <c r="AS33" s="716"/>
      <c r="AT33" s="716"/>
      <c r="AU33" s="716"/>
      <c r="AV33" s="716"/>
      <c r="AW33" s="716"/>
      <c r="AX33" s="716"/>
      <c r="AY33" s="716"/>
      <c r="AZ33" s="476" t="s">
        <v>1</v>
      </c>
      <c r="BA33" s="715"/>
      <c r="BB33" s="716"/>
      <c r="BC33" s="716"/>
      <c r="BD33" s="716"/>
      <c r="BE33" s="716"/>
      <c r="BF33" s="716"/>
      <c r="BG33" s="716"/>
      <c r="BH33" s="716"/>
      <c r="BI33" s="476" t="s">
        <v>1</v>
      </c>
    </row>
    <row r="34" spans="1:65" s="161" customFormat="1" ht="14.25" customHeight="1">
      <c r="A34" s="257" t="s">
        <v>9</v>
      </c>
      <c r="B34" s="712" t="str">
        <f>VLOOKUP(BJ9,[1]eMHH!$I$4:$DU$515,47,FALSE)</f>
        <v>Other:</v>
      </c>
      <c r="C34" s="717"/>
      <c r="D34" s="717"/>
      <c r="E34" s="717"/>
      <c r="F34" s="717"/>
      <c r="G34" s="717"/>
      <c r="H34" s="717"/>
      <c r="I34" s="717"/>
      <c r="J34" s="717"/>
      <c r="K34" s="717"/>
      <c r="L34" s="717"/>
      <c r="M34" s="717"/>
      <c r="N34" s="717"/>
      <c r="O34" s="717"/>
      <c r="P34" s="717"/>
      <c r="Q34" s="717"/>
      <c r="R34" s="717"/>
      <c r="S34" s="717"/>
    </row>
    <row r="35" spans="1:65" s="161" customFormat="1" ht="14.25" customHeight="1">
      <c r="A35" s="257"/>
      <c r="B35" s="712"/>
      <c r="C35" s="717"/>
      <c r="D35" s="717"/>
      <c r="E35" s="717"/>
      <c r="F35" s="717"/>
      <c r="G35" s="717"/>
      <c r="H35" s="717"/>
      <c r="I35" s="717"/>
      <c r="J35" s="717"/>
      <c r="K35" s="717"/>
      <c r="L35" s="717"/>
      <c r="M35" s="717"/>
      <c r="N35" s="717"/>
      <c r="O35" s="717"/>
      <c r="P35" s="717"/>
      <c r="Q35" s="717"/>
      <c r="R35" s="717"/>
      <c r="S35" s="717"/>
      <c r="BL35" s="174" t="s">
        <v>57</v>
      </c>
      <c r="BM35" s="174"/>
    </row>
    <row r="36" spans="1:65" s="161" customFormat="1" ht="14.25" customHeight="1">
      <c r="A36" s="257"/>
      <c r="B36" s="712"/>
      <c r="C36" s="717"/>
      <c r="D36" s="717"/>
      <c r="E36" s="717"/>
      <c r="F36" s="717"/>
      <c r="G36" s="717"/>
      <c r="H36" s="717"/>
      <c r="I36" s="717"/>
      <c r="J36" s="717"/>
      <c r="K36" s="717"/>
      <c r="L36" s="717"/>
      <c r="M36" s="717"/>
      <c r="N36" s="717"/>
      <c r="O36" s="717"/>
      <c r="P36" s="717"/>
      <c r="Q36" s="717"/>
      <c r="R36" s="717"/>
      <c r="S36" s="717"/>
      <c r="BL36" s="41"/>
      <c r="BM36" s="41"/>
    </row>
    <row r="37" spans="1:65" s="161" customFormat="1" ht="14.25" customHeight="1">
      <c r="BL37" s="41"/>
      <c r="BM37" s="41"/>
    </row>
    <row r="38" spans="1:65" s="161" customFormat="1" ht="14.25" customHeight="1">
      <c r="BL38" s="41"/>
      <c r="BM38" s="41"/>
    </row>
    <row r="39" spans="1:65" s="161" customFormat="1" ht="14.25" customHeight="1">
      <c r="BL39" s="41"/>
      <c r="BM39" s="41"/>
    </row>
    <row r="40" spans="1:65" s="161" customFormat="1" ht="14.25" customHeight="1">
      <c r="BL40" s="41"/>
      <c r="BM40" s="41"/>
    </row>
    <row r="41" spans="1:65" s="161" customFormat="1" ht="14.25" customHeight="1">
      <c r="BL41" s="41"/>
      <c r="BM41" s="41"/>
    </row>
    <row r="42" spans="1:65" s="161" customFormat="1" ht="14.25" customHeight="1"/>
    <row r="43" spans="1:65" s="161" customFormat="1" ht="14.25" customHeight="1">
      <c r="AK43" s="343"/>
      <c r="AL43" s="14"/>
      <c r="AM43" s="14"/>
      <c r="AN43" s="14"/>
      <c r="AO43" s="14"/>
      <c r="AP43" s="14"/>
      <c r="BJ43" s="338"/>
      <c r="BK43" s="338"/>
      <c r="BL43" s="41"/>
      <c r="BM43" s="41"/>
    </row>
    <row r="44" spans="1:65" s="161" customFormat="1" ht="14.25" customHeight="1">
      <c r="AK44" s="343"/>
      <c r="AL44" s="14"/>
      <c r="AM44" s="14"/>
      <c r="AN44" s="14"/>
      <c r="AO44" s="14"/>
      <c r="AP44" s="14"/>
      <c r="BJ44" s="338"/>
      <c r="BK44" s="338"/>
      <c r="BL44" s="41"/>
      <c r="BM44" s="41"/>
    </row>
    <row r="45" spans="1:65" s="161" customFormat="1" ht="14.25" customHeight="1">
      <c r="AK45" s="343"/>
      <c r="AL45" s="14"/>
      <c r="AM45" s="14"/>
      <c r="AN45" s="14"/>
      <c r="AO45" s="14"/>
      <c r="AP45" s="14"/>
      <c r="BJ45" s="41"/>
      <c r="BK45" s="14"/>
      <c r="BL45" s="41"/>
      <c r="BM45" s="41"/>
    </row>
  </sheetData>
  <mergeCells count="68">
    <mergeCell ref="AQ29:AQ33"/>
    <mergeCell ref="BL35:BM35"/>
    <mergeCell ref="C3:S4"/>
    <mergeCell ref="A3:B4"/>
    <mergeCell ref="AQ8:AZ8"/>
    <mergeCell ref="AQ24:AQ28"/>
    <mergeCell ref="BA8:BI8"/>
    <mergeCell ref="AQ9:AQ13"/>
    <mergeCell ref="AR9:AZ13"/>
    <mergeCell ref="AQ14:AQ18"/>
    <mergeCell ref="BJ7:BK7"/>
    <mergeCell ref="BJ15:BK15"/>
    <mergeCell ref="BJ16:BK16"/>
    <mergeCell ref="V27:W28"/>
    <mergeCell ref="AM17:AN18"/>
    <mergeCell ref="V20:W22"/>
    <mergeCell ref="BJ8:BK8"/>
    <mergeCell ref="BJ12:BK12"/>
    <mergeCell ref="BJ13:BK13"/>
    <mergeCell ref="X27:AN28"/>
    <mergeCell ref="BJ14:BK14"/>
    <mergeCell ref="V13:AN14"/>
    <mergeCell ref="AK15:AL15"/>
    <mergeCell ref="AM8:AN9"/>
    <mergeCell ref="V8:AL9"/>
    <mergeCell ref="X20:AN22"/>
    <mergeCell ref="X11:AN12"/>
    <mergeCell ref="BJ9:BK9"/>
    <mergeCell ref="V11:W12"/>
    <mergeCell ref="BJ10:BK10"/>
    <mergeCell ref="BJ11:BK11"/>
    <mergeCell ref="BJ20:BK20"/>
    <mergeCell ref="BJ19:BK19"/>
    <mergeCell ref="BJ18:BK18"/>
    <mergeCell ref="AQ19:AQ23"/>
    <mergeCell ref="BJ17:BK17"/>
    <mergeCell ref="V17:AL18"/>
    <mergeCell ref="B24:I25"/>
    <mergeCell ref="J23:J27"/>
    <mergeCell ref="K24:S27"/>
    <mergeCell ref="A24:A25"/>
    <mergeCell ref="A8:B8"/>
    <mergeCell ref="C8:S8"/>
    <mergeCell ref="A9:S9"/>
    <mergeCell ref="K23:S23"/>
    <mergeCell ref="A22:A23"/>
    <mergeCell ref="B22:I23"/>
    <mergeCell ref="A1:BI1"/>
    <mergeCell ref="BJ6:BK6"/>
    <mergeCell ref="BJ4:BK4"/>
    <mergeCell ref="BJ5:BK5"/>
    <mergeCell ref="AS3:BI5"/>
    <mergeCell ref="AQ3:AR5"/>
    <mergeCell ref="BJ1:BK1"/>
    <mergeCell ref="BJ2:BK2"/>
    <mergeCell ref="BJ3:BK3"/>
    <mergeCell ref="V3:W4"/>
    <mergeCell ref="V5:AN6"/>
    <mergeCell ref="X3:AN4"/>
    <mergeCell ref="A34:A36"/>
    <mergeCell ref="B34:B36"/>
    <mergeCell ref="C31:S33"/>
    <mergeCell ref="B28:B30"/>
    <mergeCell ref="A28:A30"/>
    <mergeCell ref="C28:S30"/>
    <mergeCell ref="B31:B33"/>
    <mergeCell ref="A31:A33"/>
    <mergeCell ref="C34:S36"/>
  </mergeCells>
  <printOptions horizontalCentered="1"/>
  <pageMargins left="0.196850393700787" right="0.196850393700787" top="0.196850393700787" bottom="0.196850393700787" header="0" footer="0"/>
  <pageSetup paperSize="9" scale="98" orientation="landscape" r:id="rId1"/>
  <headerFooter alignWithMargins="0"/>
  <rowBreaks count="1" manualBreakCount="1">
    <brk id="41" max="60" man="1"/>
  </rowBreaks>
</worksheet>
</file>

<file path=xl/worksheets/sheet12.xml><?xml version="1.0" encoding="utf-8"?>
<worksheet xmlns="http://schemas.openxmlformats.org/spreadsheetml/2006/main" xmlns:r="http://schemas.openxmlformats.org/officeDocument/2006/relationships">
  <sheetPr>
    <tabColor theme="4" tint="0.59999389629810485"/>
  </sheetPr>
  <dimension ref="A1:BP159"/>
  <sheetViews>
    <sheetView view="pageBreakPreview" zoomScaleSheetLayoutView="100" workbookViewId="0">
      <selection sqref="A1:BI1"/>
    </sheetView>
  </sheetViews>
  <sheetFormatPr defaultRowHeight="11.25"/>
  <cols>
    <col min="1" max="19" width="2.42578125" style="14" customWidth="1"/>
    <col min="20" max="21" width="1.7109375" style="14" customWidth="1"/>
    <col min="22" max="40" width="2.42578125" style="14" customWidth="1"/>
    <col min="41" max="42" width="1.7109375" style="14" customWidth="1"/>
    <col min="43" max="61" width="2.42578125" style="14" customWidth="1"/>
    <col min="62" max="63" width="2.140625" style="283" customWidth="1"/>
    <col min="64" max="64" width="2.140625" style="267" customWidth="1"/>
    <col min="65" max="65" width="2.5703125" style="267" bestFit="1" customWidth="1"/>
    <col min="66" max="94" width="2.140625" style="267" customWidth="1"/>
    <col min="95" max="16384" width="9.140625" style="267"/>
  </cols>
  <sheetData>
    <row r="1" spans="1:65" s="13" customFormat="1" ht="15.75" customHeight="1">
      <c r="A1" s="10" t="str">
        <f>CONCATENATE([1]Sections!$A$1:$E$1," - / - ",[1]Sections!$A$13," ",[1]Sections!$B$13,": ",[1]Sections!$D$13," [ ",[1]Sections!$V$2," ",ROMAN(COUNT($BM$1:$BM$842))," / ",ROMAN(BM1)," ]")</f>
        <v>Male Head of Household Questionnaire - / - Section 10: Village Issues [ Page IV / I ]</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55"/>
      <c r="BK1" s="155"/>
      <c r="BL1" s="267"/>
      <c r="BM1" s="267">
        <v>1</v>
      </c>
    </row>
    <row r="2" spans="1:65" s="13" customFormat="1" ht="6" customHeight="1">
      <c r="A2" s="289"/>
      <c r="B2" s="289"/>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55"/>
      <c r="BK2" s="155"/>
    </row>
    <row r="3" spans="1:65" s="13" customFormat="1" ht="15" customHeight="1">
      <c r="A3" s="172">
        <f>VLOOKUP(BJ6,[1]eMHH!$F$4:$H$3000,3,FALSE)</f>
        <v>10.01</v>
      </c>
      <c r="B3" s="311"/>
      <c r="C3" s="226" t="str">
        <f>VLOOKUP(BJ6,[1]eMHH!$I$4:$DV$515,13,FALSE)</f>
        <v>In your opinion, in whose benefit do the decision-makers in the village act: their own, people with power, or for all the people in the village?</v>
      </c>
      <c r="D3" s="159"/>
      <c r="E3" s="159"/>
      <c r="F3" s="159"/>
      <c r="G3" s="159"/>
      <c r="H3" s="159"/>
      <c r="I3" s="159"/>
      <c r="J3" s="159"/>
      <c r="K3" s="159"/>
      <c r="L3" s="159"/>
      <c r="M3" s="159"/>
      <c r="N3" s="159"/>
      <c r="O3" s="159"/>
      <c r="P3" s="159"/>
      <c r="Q3" s="159"/>
      <c r="R3" s="159"/>
      <c r="S3" s="160"/>
      <c r="U3" s="545"/>
      <c r="V3" s="172">
        <f>VLOOKUP(BJ15,[1]eMHH!$F$4:$H$3000,3,FALSE)</f>
        <v>10.029999999999999</v>
      </c>
      <c r="W3" s="311"/>
      <c r="X3" s="226" t="str">
        <f>VLOOKUP(BJ15,[1]eMHH!$I$4:$DV$515,13,FALSE)</f>
        <v>What did you want to change?</v>
      </c>
      <c r="Y3" s="159"/>
      <c r="Z3" s="159"/>
      <c r="AA3" s="159"/>
      <c r="AB3" s="159"/>
      <c r="AC3" s="159"/>
      <c r="AD3" s="159"/>
      <c r="AE3" s="159"/>
      <c r="AF3" s="159"/>
      <c r="AG3" s="159"/>
      <c r="AH3" s="159"/>
      <c r="AI3" s="159"/>
      <c r="AJ3" s="159"/>
      <c r="AK3" s="159"/>
      <c r="AL3" s="159"/>
      <c r="AM3" s="159"/>
      <c r="AN3" s="160"/>
      <c r="AP3" s="545"/>
      <c r="AQ3" s="172">
        <f>VLOOKUP(BJ3,[1]eMHH!$F$4:$H$3000,3,FALSE)</f>
        <v>10.039999999999999</v>
      </c>
      <c r="AR3" s="311"/>
      <c r="AS3" s="226" t="str">
        <f>VLOOKUP(BJ3,[1]eMHH!$I$4:$DV$515,13,FALSE)</f>
        <v>Did you try to change this decision, either by yourself or as part of a group?</v>
      </c>
      <c r="AT3" s="159"/>
      <c r="AU3" s="159"/>
      <c r="AV3" s="159"/>
      <c r="AW3" s="159"/>
      <c r="AX3" s="159"/>
      <c r="AY3" s="159"/>
      <c r="AZ3" s="159"/>
      <c r="BA3" s="159"/>
      <c r="BB3" s="159"/>
      <c r="BC3" s="159"/>
      <c r="BD3" s="159"/>
      <c r="BE3" s="159"/>
      <c r="BF3" s="159"/>
      <c r="BG3" s="159"/>
      <c r="BH3" s="159"/>
      <c r="BI3" s="160"/>
      <c r="BJ3" s="228">
        <v>15.71</v>
      </c>
      <c r="BK3" s="174"/>
    </row>
    <row r="4" spans="1:65" s="13" customFormat="1" ht="15" customHeight="1">
      <c r="A4" s="241"/>
      <c r="B4" s="366"/>
      <c r="C4" s="381"/>
      <c r="D4" s="184"/>
      <c r="E4" s="184"/>
      <c r="F4" s="184"/>
      <c r="G4" s="184"/>
      <c r="H4" s="184"/>
      <c r="I4" s="184"/>
      <c r="J4" s="184"/>
      <c r="K4" s="184"/>
      <c r="L4" s="184"/>
      <c r="M4" s="184"/>
      <c r="N4" s="184"/>
      <c r="O4" s="184"/>
      <c r="P4" s="184"/>
      <c r="Q4" s="184"/>
      <c r="R4" s="184"/>
      <c r="S4" s="185"/>
      <c r="U4" s="545"/>
      <c r="V4" s="404" t="str">
        <f>VLOOKUP(BJ15,[1]eMHH!$I$4:$DV$515,14,FALSE)</f>
        <v>[MARK ALL MENTIONED]</v>
      </c>
      <c r="W4" s="546"/>
      <c r="X4" s="546"/>
      <c r="Y4" s="546"/>
      <c r="Z4" s="546"/>
      <c r="AA4" s="546"/>
      <c r="AB4" s="546"/>
      <c r="AC4" s="546"/>
      <c r="AD4" s="546"/>
      <c r="AE4" s="546"/>
      <c r="AF4" s="546"/>
      <c r="AG4" s="546"/>
      <c r="AH4" s="546"/>
      <c r="AI4" s="546"/>
      <c r="AJ4" s="546"/>
      <c r="AK4" s="546"/>
      <c r="AL4" s="546"/>
      <c r="AM4" s="546"/>
      <c r="AN4" s="547"/>
      <c r="AP4" s="545"/>
      <c r="AQ4" s="180"/>
      <c r="AR4" s="315"/>
      <c r="AS4" s="227"/>
      <c r="AT4" s="165"/>
      <c r="AU4" s="165"/>
      <c r="AV4" s="165"/>
      <c r="AW4" s="165"/>
      <c r="AX4" s="165"/>
      <c r="AY4" s="165"/>
      <c r="AZ4" s="165"/>
      <c r="BA4" s="165"/>
      <c r="BB4" s="165"/>
      <c r="BC4" s="165"/>
      <c r="BD4" s="165"/>
      <c r="BE4" s="165"/>
      <c r="BF4" s="165"/>
      <c r="BG4" s="165"/>
      <c r="BH4" s="165"/>
      <c r="BI4" s="166"/>
      <c r="BJ4" s="534">
        <f>VLOOKUP(BJ3,[1]eMHH!$I$4:$DV$515,65,FALSE)</f>
        <v>3</v>
      </c>
      <c r="BK4" s="338"/>
    </row>
    <row r="5" spans="1:65" s="13" customFormat="1" ht="15" customHeight="1">
      <c r="A5" s="180"/>
      <c r="B5" s="315"/>
      <c r="C5" s="227"/>
      <c r="D5" s="165"/>
      <c r="E5" s="165"/>
      <c r="F5" s="165"/>
      <c r="G5" s="165"/>
      <c r="H5" s="165"/>
      <c r="I5" s="165"/>
      <c r="J5" s="165"/>
      <c r="K5" s="165"/>
      <c r="L5" s="165"/>
      <c r="M5" s="165"/>
      <c r="N5" s="165"/>
      <c r="O5" s="165"/>
      <c r="P5" s="165"/>
      <c r="Q5" s="165"/>
      <c r="R5" s="165"/>
      <c r="S5" s="166"/>
      <c r="U5" s="545"/>
      <c r="V5" s="266">
        <v>1</v>
      </c>
      <c r="W5" s="188" t="str">
        <f>VLOOKUP($BJ$15,[1]eMHH!$I$4:$DU$515,15,FALSE)</f>
        <v>Change in System of Local Security System</v>
      </c>
      <c r="X5" s="155"/>
      <c r="Y5" s="177"/>
      <c r="Z5" s="155"/>
      <c r="AA5" s="155"/>
      <c r="AB5" s="155"/>
      <c r="AC5" s="155"/>
      <c r="AD5" s="41"/>
      <c r="AE5" s="214">
        <v>17</v>
      </c>
      <c r="AF5" s="215" t="str">
        <f>VLOOKUP($BJ$15,[1]eMHH!$I$4:$DU$515,31,FALSE)</f>
        <v>Change in Selection Process for {Name of Council 1} Head</v>
      </c>
      <c r="AG5" s="176"/>
      <c r="AH5" s="176"/>
      <c r="AI5" s="176"/>
      <c r="AJ5" s="176"/>
      <c r="AK5" s="176"/>
      <c r="AL5" s="176"/>
      <c r="AM5" s="176"/>
      <c r="AN5" s="548"/>
      <c r="AP5" s="545"/>
      <c r="AQ5" s="195">
        <v>1</v>
      </c>
      <c r="AR5" s="344" t="str">
        <f>VLOOKUP(BJ3,[1]eMHH!$I$4:$DU$515,15,FALSE)</f>
        <v>No</v>
      </c>
      <c r="AS5" s="155"/>
      <c r="AT5" s="177" t="str">
        <f>CONCATENATE("[&gt;&gt;",VLOOKUP(BJ3,[1]eMHH!$I$4:$DV$3046,4,FALSE),"]")</f>
        <v>[&gt;&gt;10.06]</v>
      </c>
      <c r="AU5" s="14"/>
      <c r="AV5" s="14"/>
      <c r="AW5" s="14"/>
      <c r="AX5" s="14"/>
      <c r="AY5" s="14"/>
      <c r="AZ5" s="397"/>
      <c r="BA5" s="398"/>
      <c r="BB5" s="398"/>
      <c r="BC5" s="398"/>
      <c r="BD5" s="398"/>
      <c r="BE5" s="398"/>
      <c r="BF5" s="398"/>
      <c r="BG5" s="398"/>
      <c r="BH5" s="398"/>
      <c r="BI5" s="399"/>
      <c r="BJ5" s="333">
        <f>VLOOKUP(BJ3,[1]eMHH!$I$4:$DV$3046,4,FALSE)</f>
        <v>10.059999999999999</v>
      </c>
      <c r="BK5" s="193"/>
    </row>
    <row r="6" spans="1:65" s="13" customFormat="1" ht="14.25" customHeight="1">
      <c r="A6" s="195">
        <v>1</v>
      </c>
      <c r="B6" s="188" t="str">
        <f>VLOOKUP(BJ6,[1]eMHH!$I$4:$DU$515,15,FALSE)</f>
        <v>Based on Interests of Themselves</v>
      </c>
      <c r="C6" s="155"/>
      <c r="D6" s="155"/>
      <c r="E6" s="155"/>
      <c r="F6" s="155"/>
      <c r="G6" s="155"/>
      <c r="H6" s="155"/>
      <c r="I6" s="155"/>
      <c r="J6" s="155"/>
      <c r="K6" s="14"/>
      <c r="L6" s="14"/>
      <c r="M6" s="155"/>
      <c r="N6" s="155"/>
      <c r="O6" s="155"/>
      <c r="P6" s="188"/>
      <c r="Q6" s="155"/>
      <c r="R6" s="14"/>
      <c r="S6" s="274"/>
      <c r="T6" s="41"/>
      <c r="U6" s="549"/>
      <c r="V6" s="200">
        <v>2</v>
      </c>
      <c r="W6" s="386" t="str">
        <f>VLOOKUP($BJ$15,[1]eMHH!$I$4:$DU$515,16,FALSE)</f>
        <v>Support District or Provincial Government</v>
      </c>
      <c r="X6" s="387"/>
      <c r="Y6" s="387"/>
      <c r="Z6" s="387"/>
      <c r="AA6" s="387"/>
      <c r="AB6" s="387"/>
      <c r="AC6" s="387"/>
      <c r="AD6" s="388"/>
      <c r="AE6" s="200">
        <v>18</v>
      </c>
      <c r="AF6" s="386" t="str">
        <f>VLOOKUP($BJ$15,[1]eMHH!$I$4:$DU$515,32,FALSE)</f>
        <v>Change in Selection Process for {Name of Council 1} Member</v>
      </c>
      <c r="AG6" s="387"/>
      <c r="AH6" s="387"/>
      <c r="AI6" s="387"/>
      <c r="AJ6" s="387"/>
      <c r="AK6" s="387"/>
      <c r="AL6" s="387"/>
      <c r="AM6" s="387"/>
      <c r="AN6" s="388"/>
      <c r="AO6" s="66"/>
      <c r="AP6" s="156"/>
      <c r="AQ6" s="175">
        <v>2</v>
      </c>
      <c r="AR6" s="344" t="str">
        <f>VLOOKUP(BJ3,[1]eMHH!$I$4:$DU$515,16,FALSE)</f>
        <v>Yes, As Part Of A Group</v>
      </c>
      <c r="AS6" s="189"/>
      <c r="AT6" s="14"/>
      <c r="AU6" s="14"/>
      <c r="AV6" s="177"/>
      <c r="AW6" s="14"/>
      <c r="AX6" s="14"/>
      <c r="AY6" s="14"/>
      <c r="AZ6" s="195" t="s">
        <v>0</v>
      </c>
      <c r="BA6" s="272" t="s">
        <v>84</v>
      </c>
      <c r="BB6" s="14"/>
      <c r="BC6" s="14"/>
      <c r="BD6" s="177" t="str">
        <f>CONCATENATE("[&gt;&gt;",VLOOKUP(BJ3,[1]eMHH!$I$4:$DV$3046,4,FALSE),"]")</f>
        <v>[&gt;&gt;10.06]</v>
      </c>
      <c r="BE6" s="14"/>
      <c r="BF6" s="14"/>
      <c r="BG6" s="14"/>
      <c r="BH6" s="14"/>
      <c r="BI6" s="42"/>
      <c r="BJ6" s="174">
        <v>6.13</v>
      </c>
      <c r="BK6" s="174"/>
    </row>
    <row r="7" spans="1:65" s="13" customFormat="1" ht="14.25" customHeight="1">
      <c r="A7" s="175">
        <v>2</v>
      </c>
      <c r="B7" s="188" t="str">
        <f>VLOOKUP(BJ6,[1]eMHH!$I$4:$DU$515,16,FALSE)</f>
        <v>Based on Interests of a Few Powerful People in Village</v>
      </c>
      <c r="C7" s="189"/>
      <c r="D7" s="189"/>
      <c r="E7" s="189"/>
      <c r="F7" s="189"/>
      <c r="G7" s="189"/>
      <c r="H7" s="189"/>
      <c r="I7" s="189"/>
      <c r="J7" s="189"/>
      <c r="K7" s="14"/>
      <c r="L7" s="14"/>
      <c r="M7" s="155"/>
      <c r="N7" s="189"/>
      <c r="O7" s="155"/>
      <c r="P7" s="375"/>
      <c r="Q7" s="375"/>
      <c r="R7" s="375"/>
      <c r="S7" s="175" t="s">
        <v>0</v>
      </c>
      <c r="T7" s="14"/>
      <c r="U7" s="549"/>
      <c r="V7" s="206"/>
      <c r="W7" s="390"/>
      <c r="X7" s="391"/>
      <c r="Y7" s="391"/>
      <c r="Z7" s="391"/>
      <c r="AA7" s="391"/>
      <c r="AB7" s="391"/>
      <c r="AC7" s="391"/>
      <c r="AD7" s="392"/>
      <c r="AE7" s="206"/>
      <c r="AF7" s="390"/>
      <c r="AG7" s="391"/>
      <c r="AH7" s="391"/>
      <c r="AI7" s="391"/>
      <c r="AJ7" s="391"/>
      <c r="AK7" s="391"/>
      <c r="AL7" s="391"/>
      <c r="AM7" s="391"/>
      <c r="AN7" s="392"/>
      <c r="AO7" s="14"/>
      <c r="AP7" s="156"/>
      <c r="AQ7" s="175">
        <v>3</v>
      </c>
      <c r="AR7" s="219" t="str">
        <f>VLOOKUP(BJ3,[1]eMHH!$I$4:$DU$515,17,FALSE)</f>
        <v>Yes, As An Individual</v>
      </c>
      <c r="AS7" s="355"/>
      <c r="AT7" s="44"/>
      <c r="AU7" s="44"/>
      <c r="AV7" s="44"/>
      <c r="AW7" s="44"/>
      <c r="AX7" s="44"/>
      <c r="AY7" s="44"/>
      <c r="AZ7" s="175" t="s">
        <v>1</v>
      </c>
      <c r="BA7" s="550" t="s">
        <v>85</v>
      </c>
      <c r="BB7" s="44"/>
      <c r="BC7" s="44"/>
      <c r="BD7" s="44"/>
      <c r="BE7" s="225" t="str">
        <f>CONCATENATE("[&gt;&gt;",VLOOKUP(BJ3,[1]eMHH!$I$4:$DV$3046,4,FALSE),"]")</f>
        <v>[&gt;&gt;10.06]</v>
      </c>
      <c r="BF7" s="44"/>
      <c r="BG7" s="44"/>
      <c r="BH7" s="44"/>
      <c r="BI7" s="118"/>
      <c r="BJ7" s="186">
        <f>VLOOKUP(BJ6,[1]eMHH!$I$4:$DV$515,65,FALSE)</f>
        <v>3</v>
      </c>
      <c r="BK7" s="186"/>
      <c r="BL7" s="155"/>
    </row>
    <row r="8" spans="1:65" s="13" customFormat="1" ht="14.25" customHeight="1">
      <c r="A8" s="175">
        <v>3</v>
      </c>
      <c r="B8" s="204" t="str">
        <f>VLOOKUP(BJ6,[1]eMHH!$I$4:$DU$515,17,FALSE)</f>
        <v>Based on Interests of All People in Village</v>
      </c>
      <c r="C8" s="355"/>
      <c r="D8" s="355"/>
      <c r="E8" s="356"/>
      <c r="F8" s="356"/>
      <c r="G8" s="356"/>
      <c r="H8" s="356"/>
      <c r="I8" s="356"/>
      <c r="J8" s="367"/>
      <c r="K8" s="221"/>
      <c r="L8" s="222"/>
      <c r="M8" s="223"/>
      <c r="N8" s="224"/>
      <c r="O8" s="223"/>
      <c r="P8" s="551"/>
      <c r="Q8" s="551"/>
      <c r="R8" s="551"/>
      <c r="S8" s="175" t="s">
        <v>1</v>
      </c>
      <c r="T8" s="14"/>
      <c r="U8" s="549"/>
      <c r="V8" s="200">
        <v>3</v>
      </c>
      <c r="W8" s="386" t="str">
        <f>VLOOKUP($BJ$15,[1]eMHH!$I$4:$DU$515,17,FALSE)</f>
        <v>Oppose District or Provincial Government</v>
      </c>
      <c r="X8" s="387"/>
      <c r="Y8" s="387"/>
      <c r="Z8" s="387"/>
      <c r="AA8" s="387"/>
      <c r="AB8" s="387"/>
      <c r="AC8" s="387"/>
      <c r="AD8" s="388"/>
      <c r="AE8" s="200">
        <v>19</v>
      </c>
      <c r="AF8" s="386" t="str">
        <f>VLOOKUP($BJ$15,[1]eMHH!$I$4:$DU$515,33,FALSE)</f>
        <v>Change in Selection Process for {Name of Council 1} Other Position</v>
      </c>
      <c r="AG8" s="387"/>
      <c r="AH8" s="387"/>
      <c r="AI8" s="387"/>
      <c r="AJ8" s="387"/>
      <c r="AK8" s="387"/>
      <c r="AL8" s="387"/>
      <c r="AM8" s="387"/>
      <c r="AN8" s="388"/>
      <c r="AO8" s="66"/>
      <c r="AP8" s="156"/>
      <c r="AQ8" s="161"/>
      <c r="AR8" s="161"/>
      <c r="AS8" s="161"/>
      <c r="AT8" s="161"/>
      <c r="AU8" s="161"/>
      <c r="AV8" s="161"/>
      <c r="AW8" s="161"/>
      <c r="AX8" s="161"/>
      <c r="AY8" s="161"/>
      <c r="AZ8" s="161"/>
      <c r="BA8" s="161"/>
      <c r="BB8" s="161"/>
      <c r="BC8" s="161"/>
      <c r="BD8" s="161"/>
      <c r="BE8" s="161"/>
      <c r="BF8" s="161"/>
      <c r="BG8" s="161"/>
      <c r="BH8" s="161"/>
      <c r="BI8" s="161"/>
      <c r="BJ8" s="193">
        <f>VLOOKUP(BJ6,[1]eMHH!$I$4:$DV$3046,4,FALSE)</f>
        <v>0</v>
      </c>
      <c r="BK8" s="193"/>
      <c r="BL8" s="155"/>
    </row>
    <row r="9" spans="1:65" s="13" customFormat="1" ht="15" customHeight="1">
      <c r="A9" s="178"/>
      <c r="B9" s="501"/>
      <c r="C9" s="199"/>
      <c r="D9" s="199"/>
      <c r="E9" s="199"/>
      <c r="F9" s="199"/>
      <c r="G9" s="199"/>
      <c r="H9" s="199"/>
      <c r="I9" s="199"/>
      <c r="J9" s="199"/>
      <c r="K9" s="199"/>
      <c r="L9" s="199"/>
      <c r="M9" s="199"/>
      <c r="N9" s="199"/>
      <c r="O9" s="199"/>
      <c r="P9" s="199"/>
      <c r="Q9" s="199"/>
      <c r="R9" s="199"/>
      <c r="S9" s="199"/>
      <c r="T9" s="161"/>
      <c r="U9" s="549"/>
      <c r="V9" s="206"/>
      <c r="W9" s="390"/>
      <c r="X9" s="391"/>
      <c r="Y9" s="391"/>
      <c r="Z9" s="391"/>
      <c r="AA9" s="391"/>
      <c r="AB9" s="391"/>
      <c r="AC9" s="391"/>
      <c r="AD9" s="392"/>
      <c r="AE9" s="206"/>
      <c r="AF9" s="390"/>
      <c r="AG9" s="391"/>
      <c r="AH9" s="391"/>
      <c r="AI9" s="391"/>
      <c r="AJ9" s="391"/>
      <c r="AK9" s="391"/>
      <c r="AL9" s="391"/>
      <c r="AM9" s="391"/>
      <c r="AN9" s="392"/>
      <c r="AO9" s="66"/>
      <c r="AP9" s="156"/>
      <c r="AQ9" s="172">
        <f>VLOOKUP(BJ9,[1]eMHH!$F$4:$H$3000,3,FALSE)</f>
        <v>10.049999999999999</v>
      </c>
      <c r="AR9" s="311"/>
      <c r="AS9" s="159" t="str">
        <f>VLOOKUP(BJ9,[1]eMHH!$I$4:$DV$515,13,FALSE)</f>
        <v>Were you successful? [IF NO] Why not?</v>
      </c>
      <c r="AT9" s="159"/>
      <c r="AU9" s="159"/>
      <c r="AV9" s="159"/>
      <c r="AW9" s="159"/>
      <c r="AX9" s="159"/>
      <c r="AY9" s="159"/>
      <c r="AZ9" s="159"/>
      <c r="BA9" s="159"/>
      <c r="BB9" s="159"/>
      <c r="BC9" s="159"/>
      <c r="BD9" s="159"/>
      <c r="BE9" s="159"/>
      <c r="BF9" s="159"/>
      <c r="BG9" s="159"/>
      <c r="BH9" s="159"/>
      <c r="BI9" s="160"/>
      <c r="BJ9" s="228">
        <v>15.57</v>
      </c>
      <c r="BK9" s="174"/>
      <c r="BL9" s="155"/>
    </row>
    <row r="10" spans="1:65" s="13" customFormat="1" ht="15" customHeight="1">
      <c r="A10" s="172">
        <f>VLOOKUP('10iv '!BJ12,[1]eMHH!$F$4:$H$3000,3,FALSE)</f>
        <v>10.02</v>
      </c>
      <c r="B10" s="311"/>
      <c r="C10" s="287" t="str">
        <f>VLOOKUP('10iv '!BJ12,[1]eMHH!$I$4:$DV$515,13,FALSE)</f>
        <v>During the past 12 months, have you wanted to change the decision of an influential people in the village of {Name of Council 1}?</v>
      </c>
      <c r="D10" s="287"/>
      <c r="E10" s="287"/>
      <c r="F10" s="287"/>
      <c r="G10" s="287"/>
      <c r="H10" s="287"/>
      <c r="I10" s="287"/>
      <c r="J10" s="287"/>
      <c r="K10" s="287"/>
      <c r="L10" s="287"/>
      <c r="M10" s="287"/>
      <c r="N10" s="287"/>
      <c r="O10" s="287"/>
      <c r="P10" s="287"/>
      <c r="Q10" s="287"/>
      <c r="R10" s="287"/>
      <c r="S10" s="287"/>
      <c r="U10" s="545"/>
      <c r="V10" s="200">
        <v>4</v>
      </c>
      <c r="W10" s="386" t="str">
        <f>VLOOKUP($BJ$15,[1]eMHH!$I$4:$DU$515,18,FALSE)</f>
        <v>Change in System of Land Dispute Resolution</v>
      </c>
      <c r="X10" s="387"/>
      <c r="Y10" s="387"/>
      <c r="Z10" s="387"/>
      <c r="AA10" s="387"/>
      <c r="AB10" s="387"/>
      <c r="AC10" s="387"/>
      <c r="AD10" s="388"/>
      <c r="AE10" s="200">
        <v>20</v>
      </c>
      <c r="AF10" s="386" t="str">
        <f>VLOOKUP($BJ$15,[1]eMHH!$I$4:$DU$515,34,FALSE)</f>
        <v>Change in {Arbab / Malik / Qariyadar}</v>
      </c>
      <c r="AG10" s="387"/>
      <c r="AH10" s="387"/>
      <c r="AI10" s="387"/>
      <c r="AJ10" s="387"/>
      <c r="AK10" s="387"/>
      <c r="AL10" s="387"/>
      <c r="AM10" s="387"/>
      <c r="AN10" s="388"/>
      <c r="AO10" s="14"/>
      <c r="AP10" s="156"/>
      <c r="AQ10" s="404" t="str">
        <f>VLOOKUP(BJ9,[1]eMHH!$I$4:$DV$515,14,FALSE)</f>
        <v>[MARK ALL MENTIONED]</v>
      </c>
      <c r="AR10" s="546"/>
      <c r="AS10" s="546"/>
      <c r="AT10" s="546"/>
      <c r="AU10" s="546"/>
      <c r="AV10" s="546"/>
      <c r="AW10" s="546"/>
      <c r="AX10" s="546"/>
      <c r="AY10" s="546"/>
      <c r="AZ10" s="546"/>
      <c r="BA10" s="546"/>
      <c r="BB10" s="546"/>
      <c r="BC10" s="546"/>
      <c r="BD10" s="546"/>
      <c r="BE10" s="546"/>
      <c r="BF10" s="546"/>
      <c r="BG10" s="546"/>
      <c r="BH10" s="546"/>
      <c r="BI10" s="547"/>
      <c r="BJ10" s="534">
        <f>VLOOKUP(BJ9,[1]eMHH!$I$4:$DV$515,65,FALSE)</f>
        <v>8</v>
      </c>
      <c r="BK10" s="338"/>
      <c r="BL10" s="155"/>
    </row>
    <row r="11" spans="1:65" s="13" customFormat="1" ht="15" customHeight="1">
      <c r="A11" s="241"/>
      <c r="B11" s="366"/>
      <c r="C11" s="287"/>
      <c r="D11" s="287"/>
      <c r="E11" s="287"/>
      <c r="F11" s="287"/>
      <c r="G11" s="287"/>
      <c r="H11" s="287"/>
      <c r="I11" s="287"/>
      <c r="J11" s="287"/>
      <c r="K11" s="287"/>
      <c r="L11" s="287"/>
      <c r="M11" s="287"/>
      <c r="N11" s="287"/>
      <c r="O11" s="287"/>
      <c r="P11" s="287"/>
      <c r="Q11" s="287"/>
      <c r="R11" s="287"/>
      <c r="S11" s="287"/>
      <c r="T11" s="189"/>
      <c r="U11" s="549"/>
      <c r="V11" s="206"/>
      <c r="W11" s="390"/>
      <c r="X11" s="391"/>
      <c r="Y11" s="391"/>
      <c r="Z11" s="391"/>
      <c r="AA11" s="391"/>
      <c r="AB11" s="391"/>
      <c r="AC11" s="391"/>
      <c r="AD11" s="392"/>
      <c r="AE11" s="206"/>
      <c r="AF11" s="390"/>
      <c r="AG11" s="391"/>
      <c r="AH11" s="391"/>
      <c r="AI11" s="391"/>
      <c r="AJ11" s="391"/>
      <c r="AK11" s="391"/>
      <c r="AL11" s="391"/>
      <c r="AM11" s="391"/>
      <c r="AN11" s="392"/>
      <c r="AO11" s="14"/>
      <c r="AP11" s="156"/>
      <c r="AQ11" s="195">
        <v>1</v>
      </c>
      <c r="AR11" s="188" t="str">
        <f>VLOOKUP(BJ9,[1]eMHH!$I$4:$DU$515,15,FALSE)</f>
        <v>Yes, Was Successful</v>
      </c>
      <c r="AS11" s="14"/>
      <c r="AT11" s="14"/>
      <c r="AU11" s="14"/>
      <c r="AV11" s="14"/>
      <c r="AW11" s="14"/>
      <c r="AX11" s="14"/>
      <c r="AY11" s="14"/>
      <c r="AZ11" s="14"/>
      <c r="BA11" s="14"/>
      <c r="BB11" s="14"/>
      <c r="BC11" s="14"/>
      <c r="BD11" s="14"/>
      <c r="BE11" s="14"/>
      <c r="BF11" s="14"/>
      <c r="BG11" s="14"/>
      <c r="BH11" s="14"/>
      <c r="BI11" s="42"/>
      <c r="BJ11" s="333">
        <f>VLOOKUP(BJ9,[1]eMHH!$I$4:$DV$3046,4,FALSE)</f>
        <v>0</v>
      </c>
      <c r="BK11" s="193"/>
      <c r="BL11" s="155"/>
    </row>
    <row r="12" spans="1:65" s="13" customFormat="1" ht="14.25" customHeight="1">
      <c r="A12" s="175">
        <v>1</v>
      </c>
      <c r="B12" s="215" t="str">
        <f>VLOOKUP('10iv '!BJ12,[1]eMHH!$I$4:$DU$515,15,FALSE)</f>
        <v>No</v>
      </c>
      <c r="C12" s="155"/>
      <c r="D12" s="177" t="str">
        <f>CONCATENATE("[&gt;&gt;",FIXED(VLOOKUP('10iv '!BJ12,[1]eMHH!$I$4:$DV$3046,4,FALSE),2),"]")</f>
        <v>[&gt;&gt;10.06]</v>
      </c>
      <c r="E12" s="411"/>
      <c r="F12" s="411"/>
      <c r="G12" s="189"/>
      <c r="H12" s="161"/>
      <c r="I12" s="161"/>
      <c r="J12" s="195" t="s">
        <v>0</v>
      </c>
      <c r="K12" s="344" t="s">
        <v>84</v>
      </c>
      <c r="L12" s="161"/>
      <c r="N12" s="177" t="str">
        <f>CONCATENATE("[ &gt;&gt;",FIXED(VLOOKUP('10iv '!BJ12,[1]eMHH!$I$4:$DV$3046,4,FALSE),2),"]")</f>
        <v>[ &gt;&gt;10.06]</v>
      </c>
      <c r="O12" s="161"/>
      <c r="P12" s="155"/>
      <c r="Q12" s="14"/>
      <c r="R12" s="268"/>
      <c r="S12" s="552"/>
      <c r="U12" s="545"/>
      <c r="V12" s="200">
        <v>5</v>
      </c>
      <c r="W12" s="386" t="str">
        <f>VLOOKUP($BJ$15,[1]eMHH!$I$4:$DU$515,19,FALSE)</f>
        <v>Change in Outcome of Land Dispute</v>
      </c>
      <c r="X12" s="387"/>
      <c r="Y12" s="387"/>
      <c r="Z12" s="387"/>
      <c r="AA12" s="387"/>
      <c r="AB12" s="387"/>
      <c r="AC12" s="387"/>
      <c r="AD12" s="388"/>
      <c r="AE12" s="175">
        <v>21</v>
      </c>
      <c r="AF12" s="250" t="str">
        <f>VLOOKUP($BJ$15,[1]eMHH!$I$4:$DU$515,35,FALSE)</f>
        <v>Change in {Name of Council 1} Head</v>
      </c>
      <c r="AG12" s="543"/>
      <c r="AH12" s="543"/>
      <c r="AI12" s="543"/>
      <c r="AJ12" s="543"/>
      <c r="AK12" s="543"/>
      <c r="AL12" s="543"/>
      <c r="AM12" s="543"/>
      <c r="AN12" s="544"/>
      <c r="AO12" s="41"/>
      <c r="AP12" s="156"/>
      <c r="AQ12" s="175">
        <v>2</v>
      </c>
      <c r="AR12" s="188" t="str">
        <f>VLOOKUP(BJ9,[1]eMHH!$I$4:$DU$515,16,FALSE)</f>
        <v>Lack of Unity or Trust</v>
      </c>
      <c r="AS12" s="14"/>
      <c r="AT12" s="14"/>
      <c r="AU12" s="14"/>
      <c r="AV12" s="14"/>
      <c r="AW12" s="14"/>
      <c r="AX12" s="14"/>
      <c r="AY12" s="14"/>
      <c r="AZ12" s="14"/>
      <c r="BA12" s="14"/>
      <c r="BB12" s="14"/>
      <c r="BC12" s="14"/>
      <c r="BD12" s="14"/>
      <c r="BE12" s="14"/>
      <c r="BF12" s="14"/>
      <c r="BG12" s="14"/>
      <c r="BH12" s="14"/>
      <c r="BI12" s="42"/>
      <c r="BJ12" s="174">
        <v>15.55</v>
      </c>
      <c r="BK12" s="174"/>
      <c r="BL12" s="161"/>
    </row>
    <row r="13" spans="1:65" s="161" customFormat="1" ht="14.25" customHeight="1">
      <c r="A13" s="175">
        <v>2</v>
      </c>
      <c r="B13" s="219" t="str">
        <f>VLOOKUP('10iv '!BJ12,[1]eMHH!$I$4:$DU$515,16,FALSE)</f>
        <v>Yes</v>
      </c>
      <c r="C13" s="224"/>
      <c r="D13" s="44"/>
      <c r="E13" s="44"/>
      <c r="F13" s="221"/>
      <c r="G13" s="342"/>
      <c r="H13" s="220"/>
      <c r="I13" s="424"/>
      <c r="J13" s="195" t="s">
        <v>1</v>
      </c>
      <c r="K13" s="550" t="s">
        <v>85</v>
      </c>
      <c r="L13" s="220"/>
      <c r="M13" s="220"/>
      <c r="N13" s="220"/>
      <c r="O13" s="225" t="str">
        <f>CONCATENATE("[ &gt;&gt;",FIXED(VLOOKUP('10iv '!BJ12,[1]eMHH!$I$4:$DV$3046,4,FALSE),2),"]")</f>
        <v>[ &gt;&gt;10.06]</v>
      </c>
      <c r="P13" s="220"/>
      <c r="Q13" s="220"/>
      <c r="R13" s="44"/>
      <c r="S13" s="118"/>
      <c r="U13" s="553"/>
      <c r="V13" s="206"/>
      <c r="W13" s="390"/>
      <c r="X13" s="391"/>
      <c r="Y13" s="391"/>
      <c r="Z13" s="391"/>
      <c r="AA13" s="391"/>
      <c r="AB13" s="391"/>
      <c r="AC13" s="391"/>
      <c r="AD13" s="392"/>
      <c r="AE13" s="195">
        <v>22</v>
      </c>
      <c r="AF13" s="250" t="str">
        <f>VLOOKUP($BJ$15,[1]eMHH!$I$4:$DU$515,36,FALSE)</f>
        <v>Change in {Name of Council 1} Deputy Head</v>
      </c>
      <c r="AG13" s="264"/>
      <c r="AH13" s="264"/>
      <c r="AI13" s="264"/>
      <c r="AJ13" s="264"/>
      <c r="AK13" s="264"/>
      <c r="AL13" s="264"/>
      <c r="AM13" s="264"/>
      <c r="AN13" s="265"/>
      <c r="AO13" s="189"/>
      <c r="AP13" s="156"/>
      <c r="AQ13" s="175">
        <v>3</v>
      </c>
      <c r="AR13" s="188" t="str">
        <f>VLOOKUP(BJ9,[1]eMHH!$I$4:$DU$515,17,FALSE)</f>
        <v>Lack of Power and Influence</v>
      </c>
      <c r="AS13" s="14"/>
      <c r="AT13" s="14"/>
      <c r="AU13" s="14"/>
      <c r="AV13" s="14"/>
      <c r="AW13" s="14"/>
      <c r="AX13" s="14"/>
      <c r="AY13" s="14"/>
      <c r="AZ13" s="14"/>
      <c r="BA13" s="14"/>
      <c r="BB13" s="14"/>
      <c r="BC13" s="14"/>
      <c r="BD13" s="14"/>
      <c r="BE13" s="14"/>
      <c r="BF13" s="14"/>
      <c r="BG13" s="14"/>
      <c r="BH13" s="14"/>
      <c r="BI13" s="42"/>
      <c r="BJ13" s="186">
        <f>VLOOKUP('10iv '!BJ12,[1]eMHH!$I$4:$DV$515,65,FALSE)</f>
        <v>2</v>
      </c>
      <c r="BK13" s="186"/>
    </row>
    <row r="14" spans="1:65" s="161" customFormat="1" ht="14.25" customHeight="1">
      <c r="V14" s="200">
        <v>6</v>
      </c>
      <c r="W14" s="386" t="str">
        <f>VLOOKUP($BJ$15,[1]eMHH!$I$4:$DU$515,20,FALSE)</f>
        <v>Change in System of Water Dispute Resolution</v>
      </c>
      <c r="X14" s="387"/>
      <c r="Y14" s="387"/>
      <c r="Z14" s="387"/>
      <c r="AA14" s="387"/>
      <c r="AB14" s="387"/>
      <c r="AC14" s="387"/>
      <c r="AD14" s="388"/>
      <c r="AE14" s="175">
        <v>23</v>
      </c>
      <c r="AF14" s="250" t="str">
        <f>VLOOKUP($BJ$15,[1]eMHH!$I$4:$DU$515,37,FALSE)</f>
        <v>Change in {Name of Council 1} Treasurer</v>
      </c>
      <c r="AG14" s="264"/>
      <c r="AH14" s="264"/>
      <c r="AI14" s="264"/>
      <c r="AJ14" s="264"/>
      <c r="AK14" s="264"/>
      <c r="AL14" s="264"/>
      <c r="AM14" s="264"/>
      <c r="AN14" s="265"/>
      <c r="AP14" s="162"/>
      <c r="AQ14" s="175">
        <v>4</v>
      </c>
      <c r="AR14" s="188" t="str">
        <f>VLOOKUP(BJ9,[1]eMHH!$I$4:$DU$515,18,FALSE)</f>
        <v>Lack of Financial Resources</v>
      </c>
      <c r="AS14" s="14"/>
      <c r="AT14" s="14"/>
      <c r="AU14" s="14"/>
      <c r="AV14" s="14"/>
      <c r="AW14" s="14"/>
      <c r="AX14" s="14"/>
      <c r="AY14" s="14"/>
      <c r="AZ14" s="14"/>
      <c r="BA14" s="14"/>
      <c r="BB14" s="14"/>
      <c r="BC14" s="14"/>
      <c r="BD14" s="14"/>
      <c r="BE14" s="14"/>
      <c r="BF14" s="14"/>
      <c r="BG14" s="14"/>
      <c r="BH14" s="14"/>
      <c r="BI14" s="42"/>
      <c r="BJ14" s="193">
        <f>VLOOKUP('10iv '!BJ12,[1]eMHH!$I$4:$DV$3046,4,FALSE)</f>
        <v>10.059999999999999</v>
      </c>
      <c r="BK14" s="193"/>
    </row>
    <row r="15" spans="1:65" s="161" customFormat="1" ht="14.25" customHeight="1">
      <c r="V15" s="206"/>
      <c r="W15" s="390"/>
      <c r="X15" s="391"/>
      <c r="Y15" s="391"/>
      <c r="Z15" s="391"/>
      <c r="AA15" s="391"/>
      <c r="AB15" s="391"/>
      <c r="AC15" s="391"/>
      <c r="AD15" s="392"/>
      <c r="AE15" s="195">
        <v>24</v>
      </c>
      <c r="AF15" s="250" t="str">
        <f>VLOOKUP($BJ$15,[1]eMHH!$I$4:$DU$515,38,FALSE)</f>
        <v>Change in {Name of Council 1} Secretary</v>
      </c>
      <c r="AG15" s="264"/>
      <c r="AH15" s="264"/>
      <c r="AI15" s="264"/>
      <c r="AJ15" s="264"/>
      <c r="AK15" s="264"/>
      <c r="AL15" s="264"/>
      <c r="AM15" s="264"/>
      <c r="AN15" s="265"/>
      <c r="AP15" s="162"/>
      <c r="AQ15" s="175">
        <v>5</v>
      </c>
      <c r="AR15" s="344" t="str">
        <f>VLOOKUP(BJ9,[1]eMHH!$I$4:$DU$515,19,FALSE)</f>
        <v xml:space="preserve">Poor Relationship with Powerful, Influential and Political People </v>
      </c>
      <c r="AS15" s="14"/>
      <c r="AT15" s="14"/>
      <c r="AU15" s="14"/>
      <c r="AV15" s="14"/>
      <c r="AW15" s="14"/>
      <c r="AX15" s="14"/>
      <c r="AY15" s="14"/>
      <c r="AZ15" s="14"/>
      <c r="BA15" s="14"/>
      <c r="BB15" s="14"/>
      <c r="BC15" s="14"/>
      <c r="BD15" s="14"/>
      <c r="BE15" s="14"/>
      <c r="BF15" s="14"/>
      <c r="BG15" s="14"/>
      <c r="BH15" s="14"/>
      <c r="BI15" s="175" t="s">
        <v>0</v>
      </c>
      <c r="BJ15" s="174">
        <v>15.56</v>
      </c>
      <c r="BK15" s="174"/>
    </row>
    <row r="16" spans="1:65" s="161" customFormat="1" ht="14.25" customHeight="1">
      <c r="V16" s="200">
        <v>7</v>
      </c>
      <c r="W16" s="386" t="str">
        <f>VLOOKUP($BJ$15,[1]eMHH!$I$4:$DU$515,21,FALSE)</f>
        <v>Change in Outcome of Water Dispute</v>
      </c>
      <c r="X16" s="387"/>
      <c r="Y16" s="387"/>
      <c r="Z16" s="387"/>
      <c r="AA16" s="387"/>
      <c r="AB16" s="387"/>
      <c r="AC16" s="387"/>
      <c r="AD16" s="388"/>
      <c r="AE16" s="175">
        <v>25</v>
      </c>
      <c r="AF16" s="188" t="str">
        <f>VLOOKUP($BJ$15,[1]eMHH!$I$4:$DU$515,39,FALSE)</f>
        <v>Change in {Name of Council 1} Member</v>
      </c>
      <c r="AN16" s="285"/>
      <c r="AP16" s="162"/>
      <c r="AQ16" s="175">
        <v>6</v>
      </c>
      <c r="AR16" s="188" t="str">
        <f>VLOOKUP(BJ9,[1]eMHH!$I$4:$DV$3046,20,FALSE)</f>
        <v>Poor Relationship with Political Parties</v>
      </c>
      <c r="AS16" s="14"/>
      <c r="AT16" s="14"/>
      <c r="AU16" s="14"/>
      <c r="AV16" s="14"/>
      <c r="AW16" s="14"/>
      <c r="AX16" s="14"/>
      <c r="AY16" s="14"/>
      <c r="AZ16" s="14"/>
      <c r="BA16" s="14"/>
      <c r="BB16" s="14"/>
      <c r="BC16" s="14"/>
      <c r="BD16" s="14"/>
      <c r="BE16" s="14"/>
      <c r="BF16" s="14"/>
      <c r="BG16" s="14"/>
      <c r="BH16" s="14"/>
      <c r="BI16" s="175" t="s">
        <v>1</v>
      </c>
      <c r="BJ16" s="186">
        <f>VLOOKUP(BJ15,[1]eMHH!$I$4:$DV$515,65,FALSE)</f>
        <v>37</v>
      </c>
      <c r="BK16" s="186"/>
    </row>
    <row r="17" spans="2:68" s="161" customFormat="1" ht="14.25" customHeight="1">
      <c r="V17" s="206"/>
      <c r="W17" s="390"/>
      <c r="X17" s="391"/>
      <c r="Y17" s="391"/>
      <c r="Z17" s="391"/>
      <c r="AA17" s="391"/>
      <c r="AB17" s="391"/>
      <c r="AC17" s="391"/>
      <c r="AD17" s="392"/>
      <c r="AE17" s="175">
        <v>26</v>
      </c>
      <c r="AF17" s="431" t="str">
        <f>VLOOKUP($BJ$15,[1]eMHH!$I$4:$DU$515,40,FALSE)</f>
        <v>Mosque Attendance</v>
      </c>
      <c r="AG17" s="554"/>
      <c r="AH17" s="554"/>
      <c r="AI17" s="554"/>
      <c r="AJ17" s="554"/>
      <c r="AK17" s="554"/>
      <c r="AL17" s="554"/>
      <c r="AM17" s="554"/>
      <c r="AN17" s="555"/>
      <c r="AP17" s="162"/>
      <c r="AQ17" s="200" t="s">
        <v>9</v>
      </c>
      <c r="AR17" s="556" t="str">
        <f>VLOOKUP(BJ9,[1]eMHH!$I$4:$DU$515,21,FALSE)</f>
        <v>Other:</v>
      </c>
      <c r="AS17" s="201"/>
      <c r="AT17" s="202"/>
      <c r="AU17" s="202"/>
      <c r="AV17" s="202"/>
      <c r="AW17" s="202"/>
      <c r="AX17" s="202"/>
      <c r="AY17" s="202"/>
      <c r="AZ17" s="202"/>
      <c r="BA17" s="202"/>
      <c r="BB17" s="202"/>
      <c r="BC17" s="202"/>
      <c r="BD17" s="202"/>
      <c r="BE17" s="202"/>
      <c r="BF17" s="202"/>
      <c r="BG17" s="202"/>
      <c r="BH17" s="202"/>
      <c r="BI17" s="303"/>
      <c r="BJ17" s="333">
        <f>VLOOKUP(BJ15,[1]eMHH!$I$4:$DV$3046,4,FALSE)</f>
        <v>0</v>
      </c>
      <c r="BK17" s="193"/>
    </row>
    <row r="18" spans="2:68" s="161" customFormat="1" ht="14.25" customHeight="1">
      <c r="V18" s="200">
        <v>8</v>
      </c>
      <c r="W18" s="386" t="str">
        <f>VLOOKUP($BJ$15,[1]eMHH!$I$4:$DU$515,22,FALSE)</f>
        <v>Change in System of Dispute Resolution (General)</v>
      </c>
      <c r="X18" s="387"/>
      <c r="Y18" s="387"/>
      <c r="Z18" s="387"/>
      <c r="AA18" s="387"/>
      <c r="AB18" s="387"/>
      <c r="AC18" s="387"/>
      <c r="AD18" s="388"/>
      <c r="AE18" s="200">
        <v>27</v>
      </c>
      <c r="AF18" s="386" t="str">
        <f>VLOOKUP($BJ$15,[1]eMHH!$I$4:$DU$515,41,FALSE)</f>
        <v>Attendance of Children at Mosques / Madrassa</v>
      </c>
      <c r="AG18" s="387"/>
      <c r="AH18" s="387"/>
      <c r="AI18" s="387"/>
      <c r="AJ18" s="387"/>
      <c r="AK18" s="387"/>
      <c r="AL18" s="387"/>
      <c r="AM18" s="387"/>
      <c r="AN18" s="388"/>
      <c r="AP18" s="162"/>
      <c r="AQ18" s="449"/>
      <c r="AR18" s="557"/>
      <c r="AS18" s="423"/>
      <c r="AT18" s="302"/>
      <c r="AU18" s="302"/>
      <c r="AV18" s="302"/>
      <c r="AW18" s="302"/>
      <c r="AX18" s="302"/>
      <c r="AY18" s="302"/>
      <c r="AZ18" s="302"/>
      <c r="BA18" s="302"/>
      <c r="BB18" s="302"/>
      <c r="BC18" s="302"/>
      <c r="BD18" s="302"/>
      <c r="BE18" s="302"/>
      <c r="BF18" s="302"/>
      <c r="BG18" s="302"/>
      <c r="BH18" s="302"/>
      <c r="BI18" s="303"/>
      <c r="BJ18" s="14"/>
      <c r="BK18" s="66"/>
    </row>
    <row r="19" spans="2:68" s="161" customFormat="1" ht="14.25" customHeight="1">
      <c r="V19" s="206"/>
      <c r="W19" s="390"/>
      <c r="X19" s="391"/>
      <c r="Y19" s="391"/>
      <c r="Z19" s="391"/>
      <c r="AA19" s="391"/>
      <c r="AB19" s="391"/>
      <c r="AC19" s="391"/>
      <c r="AD19" s="392"/>
      <c r="AE19" s="206"/>
      <c r="AF19" s="390"/>
      <c r="AG19" s="391"/>
      <c r="AH19" s="391"/>
      <c r="AI19" s="391"/>
      <c r="AJ19" s="391"/>
      <c r="AK19" s="391"/>
      <c r="AL19" s="391"/>
      <c r="AM19" s="391"/>
      <c r="AN19" s="392"/>
      <c r="AP19" s="162"/>
      <c r="AQ19" s="449"/>
      <c r="AR19" s="557"/>
      <c r="AS19" s="423"/>
      <c r="AT19" s="302"/>
      <c r="AU19" s="302"/>
      <c r="AV19" s="302"/>
      <c r="AW19" s="302"/>
      <c r="AX19" s="302"/>
      <c r="AY19" s="302"/>
      <c r="AZ19" s="302"/>
      <c r="BA19" s="302"/>
      <c r="BB19" s="302"/>
      <c r="BC19" s="302"/>
      <c r="BD19" s="302"/>
      <c r="BE19" s="302"/>
      <c r="BF19" s="302"/>
      <c r="BG19" s="302"/>
      <c r="BH19" s="302"/>
      <c r="BI19" s="303"/>
      <c r="BJ19" s="282"/>
      <c r="BK19" s="66"/>
    </row>
    <row r="20" spans="2:68" s="161" customFormat="1" ht="14.25" customHeight="1">
      <c r="V20" s="200">
        <v>9</v>
      </c>
      <c r="W20" s="386" t="str">
        <f>VLOOKUP($BJ$15,[1]eMHH!$I$4:$DU$515,23,FALSE)</f>
        <v>Change in Outcome of Other Dispute</v>
      </c>
      <c r="X20" s="387"/>
      <c r="Y20" s="387"/>
      <c r="Z20" s="387"/>
      <c r="AA20" s="387"/>
      <c r="AB20" s="387"/>
      <c r="AC20" s="387"/>
      <c r="AD20" s="388"/>
      <c r="AE20" s="200">
        <v>28</v>
      </c>
      <c r="AF20" s="386" t="str">
        <f>VLOOKUP($BJ$15,[1]eMHH!$I$4:$DU$515,42,FALSE)</f>
        <v>Change in Underage Marriages</v>
      </c>
      <c r="AG20" s="387"/>
      <c r="AH20" s="387"/>
      <c r="AI20" s="387"/>
      <c r="AJ20" s="387"/>
      <c r="AK20" s="387"/>
      <c r="AL20" s="387"/>
      <c r="AM20" s="387"/>
      <c r="AN20" s="388"/>
      <c r="AP20" s="162"/>
      <c r="AQ20" s="206"/>
      <c r="AR20" s="558"/>
      <c r="AS20" s="207"/>
      <c r="AT20" s="208"/>
      <c r="AU20" s="208"/>
      <c r="AV20" s="208"/>
      <c r="AW20" s="208"/>
      <c r="AX20" s="208"/>
      <c r="AY20" s="208"/>
      <c r="AZ20" s="208"/>
      <c r="BA20" s="208"/>
      <c r="BB20" s="208"/>
      <c r="BC20" s="208"/>
      <c r="BD20" s="208"/>
      <c r="BE20" s="208"/>
      <c r="BF20" s="208"/>
      <c r="BG20" s="208"/>
      <c r="BH20" s="208"/>
      <c r="BI20" s="209"/>
      <c r="BJ20" s="282"/>
      <c r="BK20" s="66"/>
    </row>
    <row r="21" spans="2:68" s="161" customFormat="1" ht="14.25" customHeight="1">
      <c r="V21" s="206"/>
      <c r="W21" s="390"/>
      <c r="X21" s="391"/>
      <c r="Y21" s="391"/>
      <c r="Z21" s="391"/>
      <c r="AA21" s="391"/>
      <c r="AB21" s="391"/>
      <c r="AC21" s="391"/>
      <c r="AD21" s="392"/>
      <c r="AE21" s="206"/>
      <c r="AF21" s="390"/>
      <c r="AG21" s="391"/>
      <c r="AH21" s="391"/>
      <c r="AI21" s="391"/>
      <c r="AJ21" s="391"/>
      <c r="AK21" s="391"/>
      <c r="AL21" s="391"/>
      <c r="AM21" s="391"/>
      <c r="AN21" s="392"/>
      <c r="AP21" s="162"/>
      <c r="AQ21" s="200" t="s">
        <v>9</v>
      </c>
      <c r="AR21" s="556" t="str">
        <f>VLOOKUP(BJ9,[1]eMHH!$I$4:$DU$515,22,FALSE)</f>
        <v>Other:</v>
      </c>
      <c r="AS21" s="201"/>
      <c r="AT21" s="202"/>
      <c r="AU21" s="202"/>
      <c r="AV21" s="202"/>
      <c r="AW21" s="202"/>
      <c r="AX21" s="202"/>
      <c r="AY21" s="202"/>
      <c r="AZ21" s="202"/>
      <c r="BA21" s="202"/>
      <c r="BB21" s="202"/>
      <c r="BC21" s="202"/>
      <c r="BD21" s="202"/>
      <c r="BE21" s="202"/>
      <c r="BF21" s="202"/>
      <c r="BG21" s="202"/>
      <c r="BH21" s="202"/>
      <c r="BI21" s="203"/>
      <c r="BJ21" s="282"/>
      <c r="BK21" s="66"/>
    </row>
    <row r="22" spans="2:68" s="161" customFormat="1" ht="14.25" customHeight="1">
      <c r="V22" s="200">
        <v>10</v>
      </c>
      <c r="W22" s="386" t="str">
        <f>VLOOKUP($BJ$15,[1]eMHH!$I$4:$DU$515,24,FALSE)</f>
        <v>Obtain Development Projects for Village</v>
      </c>
      <c r="X22" s="387"/>
      <c r="Y22" s="387"/>
      <c r="Z22" s="387"/>
      <c r="AA22" s="387"/>
      <c r="AB22" s="387"/>
      <c r="AC22" s="387"/>
      <c r="AD22" s="388"/>
      <c r="AE22" s="214">
        <v>29</v>
      </c>
      <c r="AF22" s="344" t="str">
        <f>VLOOKUP($BJ$15,[1]eMHH!$I$4:$DU$515,43,FALSE)</f>
        <v>Allow Girls to go to School</v>
      </c>
      <c r="AN22" s="285"/>
      <c r="AP22" s="162"/>
      <c r="AQ22" s="449"/>
      <c r="AR22" s="557"/>
      <c r="AS22" s="423"/>
      <c r="AT22" s="302"/>
      <c r="AU22" s="302"/>
      <c r="AV22" s="302"/>
      <c r="AW22" s="302"/>
      <c r="AX22" s="302"/>
      <c r="AY22" s="302"/>
      <c r="AZ22" s="302"/>
      <c r="BA22" s="302"/>
      <c r="BB22" s="302"/>
      <c r="BC22" s="302"/>
      <c r="BD22" s="302"/>
      <c r="BE22" s="302"/>
      <c r="BF22" s="302"/>
      <c r="BG22" s="302"/>
      <c r="BH22" s="302"/>
      <c r="BI22" s="303"/>
      <c r="BJ22" s="14"/>
      <c r="BK22" s="66"/>
    </row>
    <row r="23" spans="2:68" s="161" customFormat="1" ht="14.25" customHeight="1">
      <c r="V23" s="206"/>
      <c r="W23" s="390"/>
      <c r="X23" s="391"/>
      <c r="Y23" s="391"/>
      <c r="Z23" s="391"/>
      <c r="AA23" s="391"/>
      <c r="AB23" s="391"/>
      <c r="AC23" s="391"/>
      <c r="AD23" s="392"/>
      <c r="AE23" s="175">
        <v>30</v>
      </c>
      <c r="AF23" s="431" t="str">
        <f>VLOOKUP($BJ$15,[1]eMHH!$I$4:$DU$515,44,FALSE)</f>
        <v>Prevent Girls from Going to School</v>
      </c>
      <c r="AG23" s="554"/>
      <c r="AH23" s="554"/>
      <c r="AI23" s="554"/>
      <c r="AJ23" s="554"/>
      <c r="AK23" s="554"/>
      <c r="AL23" s="554"/>
      <c r="AM23" s="554"/>
      <c r="AN23" s="555"/>
      <c r="AP23" s="162"/>
      <c r="AQ23" s="449"/>
      <c r="AR23" s="557"/>
      <c r="AS23" s="423"/>
      <c r="AT23" s="302"/>
      <c r="AU23" s="302"/>
      <c r="AV23" s="302"/>
      <c r="AW23" s="302"/>
      <c r="AX23" s="302"/>
      <c r="AY23" s="302"/>
      <c r="AZ23" s="302"/>
      <c r="BA23" s="302"/>
      <c r="BB23" s="302"/>
      <c r="BC23" s="302"/>
      <c r="BD23" s="302"/>
      <c r="BE23" s="302"/>
      <c r="BF23" s="302"/>
      <c r="BG23" s="302"/>
      <c r="BH23" s="302"/>
      <c r="BI23" s="303"/>
      <c r="BJ23" s="14"/>
      <c r="BK23" s="66"/>
    </row>
    <row r="24" spans="2:68" s="161" customFormat="1" ht="14.25" customHeight="1">
      <c r="V24" s="200">
        <v>11</v>
      </c>
      <c r="W24" s="386" t="str">
        <f>VLOOKUP($BJ$15,[1]eMHH!$I$4:$DU$515,25,FALSE)</f>
        <v>Change Development Projects Being Implemented in Village</v>
      </c>
      <c r="X24" s="387"/>
      <c r="Y24" s="387"/>
      <c r="Z24" s="387"/>
      <c r="AA24" s="387"/>
      <c r="AB24" s="387"/>
      <c r="AC24" s="387"/>
      <c r="AD24" s="388"/>
      <c r="AE24" s="200">
        <v>31</v>
      </c>
      <c r="AF24" s="386" t="str">
        <f>VLOOKUP($BJ$15,[1]eMHH!$I$4:$DU$515,45,FALSE)</f>
        <v>Increase in Women's Participation in Local Governance</v>
      </c>
      <c r="AG24" s="387"/>
      <c r="AH24" s="387"/>
      <c r="AI24" s="387"/>
      <c r="AJ24" s="387"/>
      <c r="AK24" s="387"/>
      <c r="AL24" s="387"/>
      <c r="AM24" s="387"/>
      <c r="AN24" s="388"/>
      <c r="AP24" s="162"/>
      <c r="AQ24" s="206"/>
      <c r="AR24" s="558"/>
      <c r="AS24" s="207"/>
      <c r="AT24" s="208"/>
      <c r="AU24" s="208"/>
      <c r="AV24" s="208"/>
      <c r="AW24" s="208"/>
      <c r="AX24" s="208"/>
      <c r="AY24" s="208"/>
      <c r="AZ24" s="208"/>
      <c r="BA24" s="208"/>
      <c r="BB24" s="208"/>
      <c r="BC24" s="208"/>
      <c r="BD24" s="208"/>
      <c r="BE24" s="208"/>
      <c r="BF24" s="208"/>
      <c r="BG24" s="208"/>
      <c r="BH24" s="208"/>
      <c r="BI24" s="209"/>
      <c r="BJ24" s="14"/>
      <c r="BK24" s="66"/>
    </row>
    <row r="25" spans="2:68" s="161" customFormat="1" ht="14.25" customHeight="1">
      <c r="B25" s="178"/>
      <c r="C25" s="559"/>
      <c r="D25" s="199"/>
      <c r="E25" s="199"/>
      <c r="F25" s="199"/>
      <c r="G25" s="199"/>
      <c r="H25" s="199"/>
      <c r="I25" s="199"/>
      <c r="J25" s="199"/>
      <c r="K25" s="199"/>
      <c r="L25" s="199"/>
      <c r="M25" s="199"/>
      <c r="N25" s="199"/>
      <c r="O25" s="199"/>
      <c r="P25" s="199"/>
      <c r="Q25" s="199"/>
      <c r="R25" s="199"/>
      <c r="S25" s="199"/>
      <c r="T25" s="199"/>
      <c r="V25" s="206"/>
      <c r="W25" s="390"/>
      <c r="X25" s="391"/>
      <c r="Y25" s="391"/>
      <c r="Z25" s="391"/>
      <c r="AA25" s="391"/>
      <c r="AB25" s="391"/>
      <c r="AC25" s="391"/>
      <c r="AD25" s="392"/>
      <c r="AE25" s="206"/>
      <c r="AF25" s="390"/>
      <c r="AG25" s="391"/>
      <c r="AH25" s="391"/>
      <c r="AI25" s="391"/>
      <c r="AJ25" s="391"/>
      <c r="AK25" s="391"/>
      <c r="AL25" s="391"/>
      <c r="AM25" s="391"/>
      <c r="AN25" s="392"/>
      <c r="AP25" s="162"/>
    </row>
    <row r="26" spans="2:68" s="161" customFormat="1" ht="15" customHeight="1">
      <c r="B26" s="178"/>
      <c r="C26" s="559"/>
      <c r="D26" s="199"/>
      <c r="E26" s="199"/>
      <c r="F26" s="199"/>
      <c r="G26" s="199"/>
      <c r="H26" s="199"/>
      <c r="I26" s="199"/>
      <c r="J26" s="199"/>
      <c r="K26" s="199"/>
      <c r="L26" s="199"/>
      <c r="M26" s="199"/>
      <c r="N26" s="199"/>
      <c r="O26" s="199"/>
      <c r="P26" s="199"/>
      <c r="Q26" s="199"/>
      <c r="R26" s="199"/>
      <c r="S26" s="199"/>
      <c r="T26" s="199"/>
      <c r="V26" s="200">
        <v>12</v>
      </c>
      <c r="W26" s="386" t="str">
        <f>VLOOKUP($BJ$15,[1]eMHH!$I$4:$DU$515,26,FALSE)</f>
        <v>Change in Management of Development Projects</v>
      </c>
      <c r="X26" s="387"/>
      <c r="Y26" s="387"/>
      <c r="Z26" s="387"/>
      <c r="AA26" s="387"/>
      <c r="AB26" s="387"/>
      <c r="AC26" s="387"/>
      <c r="AD26" s="388"/>
      <c r="AE26" s="200">
        <v>32</v>
      </c>
      <c r="AF26" s="386" t="str">
        <f>VLOOKUP($BJ$15,[1]eMHH!$I$4:$DU$515,46,FALSE)</f>
        <v>Decrease in Women's Participation in Local Governance</v>
      </c>
      <c r="AG26" s="387"/>
      <c r="AH26" s="387"/>
      <c r="AI26" s="387"/>
      <c r="AJ26" s="387"/>
      <c r="AK26" s="387"/>
      <c r="AL26" s="387"/>
      <c r="AM26" s="387"/>
      <c r="AN26" s="388"/>
      <c r="AP26" s="162"/>
      <c r="AQ26" s="172">
        <f>VLOOKUP('10iv '!BJ26,[1]eMHH!$F$4:$H$3000,3,FALSE)</f>
        <v>10.059999999999999</v>
      </c>
      <c r="AR26" s="311"/>
      <c r="AS26" s="287" t="str">
        <f>VLOOKUP('10iv '!BJ26,[1]eMHH!$I$4:$DV$515,13,FALSE)</f>
        <v>During the past 12 months, have the village leaders or {name of council 1}  made any decision or action which you disagreed with?</v>
      </c>
      <c r="AT26" s="287"/>
      <c r="AU26" s="287"/>
      <c r="AV26" s="287"/>
      <c r="AW26" s="287"/>
      <c r="AX26" s="287"/>
      <c r="AY26" s="287"/>
      <c r="AZ26" s="287"/>
      <c r="BA26" s="287"/>
      <c r="BB26" s="287"/>
      <c r="BC26" s="287"/>
      <c r="BD26" s="287"/>
      <c r="BE26" s="287"/>
      <c r="BF26" s="287"/>
      <c r="BG26" s="287"/>
      <c r="BH26" s="287"/>
      <c r="BI26" s="287"/>
      <c r="BJ26" s="228">
        <v>6.15</v>
      </c>
      <c r="BK26" s="174"/>
    </row>
    <row r="27" spans="2:68" s="161" customFormat="1" ht="15" customHeight="1">
      <c r="B27" s="178"/>
      <c r="C27" s="559"/>
      <c r="D27" s="14"/>
      <c r="E27" s="14"/>
      <c r="F27" s="14"/>
      <c r="G27" s="14"/>
      <c r="H27" s="14"/>
      <c r="I27" s="14"/>
      <c r="J27" s="14"/>
      <c r="K27" s="14"/>
      <c r="L27" s="14"/>
      <c r="M27" s="14"/>
      <c r="N27" s="14"/>
      <c r="O27" s="14"/>
      <c r="P27" s="14"/>
      <c r="Q27" s="14"/>
      <c r="R27" s="14"/>
      <c r="S27" s="14"/>
      <c r="T27" s="14"/>
      <c r="V27" s="206"/>
      <c r="W27" s="390"/>
      <c r="X27" s="391"/>
      <c r="Y27" s="391"/>
      <c r="Z27" s="391"/>
      <c r="AA27" s="391"/>
      <c r="AB27" s="391"/>
      <c r="AC27" s="391"/>
      <c r="AD27" s="392"/>
      <c r="AE27" s="206"/>
      <c r="AF27" s="390"/>
      <c r="AG27" s="391"/>
      <c r="AH27" s="391"/>
      <c r="AI27" s="391"/>
      <c r="AJ27" s="391"/>
      <c r="AK27" s="391"/>
      <c r="AL27" s="391"/>
      <c r="AM27" s="391"/>
      <c r="AN27" s="392"/>
      <c r="AP27" s="162"/>
      <c r="AQ27" s="241"/>
      <c r="AR27" s="366"/>
      <c r="AS27" s="287"/>
      <c r="AT27" s="287"/>
      <c r="AU27" s="287"/>
      <c r="AV27" s="287"/>
      <c r="AW27" s="287"/>
      <c r="AX27" s="287"/>
      <c r="AY27" s="287"/>
      <c r="AZ27" s="287"/>
      <c r="BA27" s="287"/>
      <c r="BB27" s="287"/>
      <c r="BC27" s="287"/>
      <c r="BD27" s="287"/>
      <c r="BE27" s="287"/>
      <c r="BF27" s="287"/>
      <c r="BG27" s="287"/>
      <c r="BH27" s="287"/>
      <c r="BI27" s="287"/>
      <c r="BJ27" s="560"/>
    </row>
    <row r="28" spans="2:68" s="161" customFormat="1" ht="15" customHeight="1">
      <c r="B28" s="178"/>
      <c r="C28" s="559"/>
      <c r="D28" s="14"/>
      <c r="E28" s="14"/>
      <c r="F28" s="14"/>
      <c r="G28" s="14"/>
      <c r="H28" s="14"/>
      <c r="I28" s="14"/>
      <c r="J28" s="14"/>
      <c r="K28" s="14"/>
      <c r="L28" s="14"/>
      <c r="M28" s="14"/>
      <c r="N28" s="14"/>
      <c r="O28" s="14"/>
      <c r="P28" s="14"/>
      <c r="Q28" s="14"/>
      <c r="R28" s="14"/>
      <c r="S28" s="14"/>
      <c r="T28" s="14"/>
      <c r="V28" s="175">
        <v>13</v>
      </c>
      <c r="W28" s="561" t="str">
        <f>VLOOKUP($BJ$15,[1]eMHH!$I$4:$DU$515,27,FALSE)</f>
        <v>Change in Selection of Development Projects</v>
      </c>
      <c r="X28" s="561"/>
      <c r="Y28" s="561"/>
      <c r="Z28" s="561"/>
      <c r="AA28" s="561"/>
      <c r="AB28" s="561"/>
      <c r="AC28" s="250"/>
      <c r="AD28" s="562"/>
      <c r="AE28" s="200">
        <v>33</v>
      </c>
      <c r="AF28" s="386" t="str">
        <f>VLOOKUP($BJ$15,[1]eMHH!$I$4:$DU$515,47,FALSE)</f>
        <v>Increase in Women's Participation in Management of Development Projects</v>
      </c>
      <c r="AG28" s="387"/>
      <c r="AH28" s="387"/>
      <c r="AI28" s="387"/>
      <c r="AJ28" s="387"/>
      <c r="AK28" s="387"/>
      <c r="AL28" s="387"/>
      <c r="AM28" s="387"/>
      <c r="AN28" s="388"/>
      <c r="AP28" s="162"/>
      <c r="AQ28" s="241"/>
      <c r="AR28" s="366"/>
      <c r="AS28" s="287"/>
      <c r="AT28" s="287"/>
      <c r="AU28" s="287"/>
      <c r="AV28" s="287"/>
      <c r="AW28" s="287"/>
      <c r="AX28" s="287"/>
      <c r="AY28" s="287"/>
      <c r="AZ28" s="287"/>
      <c r="BA28" s="287"/>
      <c r="BB28" s="287"/>
      <c r="BC28" s="287"/>
      <c r="BD28" s="287"/>
      <c r="BE28" s="287"/>
      <c r="BF28" s="287"/>
      <c r="BG28" s="287"/>
      <c r="BH28" s="287"/>
      <c r="BI28" s="287"/>
      <c r="BJ28" s="560"/>
    </row>
    <row r="29" spans="2:68" s="161" customFormat="1" ht="14.25" customHeight="1">
      <c r="V29" s="175">
        <v>14</v>
      </c>
      <c r="W29" s="561" t="str">
        <f>VLOOKUP($BJ$15,[1]eMHH!$I$4:$DU$515,28,FALSE)</f>
        <v>Change in Distribution of Aid Materials</v>
      </c>
      <c r="X29" s="561"/>
      <c r="Y29" s="561"/>
      <c r="Z29" s="561"/>
      <c r="AA29" s="561"/>
      <c r="AB29" s="561"/>
      <c r="AC29" s="250"/>
      <c r="AD29" s="562"/>
      <c r="AE29" s="206"/>
      <c r="AF29" s="390"/>
      <c r="AG29" s="391"/>
      <c r="AH29" s="391"/>
      <c r="AI29" s="391"/>
      <c r="AJ29" s="391"/>
      <c r="AK29" s="391"/>
      <c r="AL29" s="391"/>
      <c r="AM29" s="391"/>
      <c r="AN29" s="392"/>
      <c r="AP29" s="162"/>
      <c r="AQ29" s="175">
        <v>1</v>
      </c>
      <c r="AR29" s="215" t="str">
        <f>VLOOKUP('10iv '!BJ26,[1]eMHH!$I$4:$DU$515,15,FALSE)</f>
        <v>No</v>
      </c>
      <c r="AS29" s="155"/>
      <c r="AT29" s="177" t="str">
        <f>CONCATENATE("[&gt;&gt;",FIXED(VLOOKUP('10iv '!BJ26,[1]eMHH!$I$4:$DV$3046,4,FALSE),2),"]")</f>
        <v>[&gt;&gt;10.08]</v>
      </c>
      <c r="AU29" s="411"/>
      <c r="AV29" s="411"/>
      <c r="AW29" s="189"/>
      <c r="AZ29" s="195" t="s">
        <v>0</v>
      </c>
      <c r="BA29" s="344" t="s">
        <v>84</v>
      </c>
      <c r="BB29" s="189"/>
      <c r="BD29" s="177" t="str">
        <f>CONCATENATE("[ &gt;&gt;",FIXED(VLOOKUP('10iv '!BJ26,[1]eMHH!$I$4:$DV$3046,4,FALSE),2),"]")</f>
        <v>[ &gt;&gt;10.08]</v>
      </c>
      <c r="BE29" s="246"/>
      <c r="BF29" s="155"/>
      <c r="BG29" s="14"/>
      <c r="BH29" s="268"/>
      <c r="BI29" s="552"/>
      <c r="BJ29" s="534">
        <f>VLOOKUP('10iv '!BJ26,[1]eMHH!$I$4:$DV$515,65,FALSE)</f>
        <v>2</v>
      </c>
      <c r="BK29" s="338"/>
    </row>
    <row r="30" spans="2:68" s="161" customFormat="1" ht="14.25" customHeight="1">
      <c r="V30" s="175">
        <v>15</v>
      </c>
      <c r="W30" s="431" t="str">
        <f>VLOOKUP($BJ$15,[1]eMHH!$I$4:$DU$515,29,FALSE)</f>
        <v>Change in System of Local Governance</v>
      </c>
      <c r="X30" s="554"/>
      <c r="Y30" s="554"/>
      <c r="Z30" s="554"/>
      <c r="AA30" s="554"/>
      <c r="AB30" s="554"/>
      <c r="AC30" s="554"/>
      <c r="AD30" s="555"/>
      <c r="AE30" s="200">
        <v>34</v>
      </c>
      <c r="AF30" s="563" t="str">
        <f>VLOOKUP($BJ$15,[1]eMHH!$I$4:$DU$515,48,FALSE)</f>
        <v>Decrease in Women's Participation in Management of Development Projects</v>
      </c>
      <c r="AG30" s="564"/>
      <c r="AH30" s="564"/>
      <c r="AI30" s="564"/>
      <c r="AJ30" s="564"/>
      <c r="AK30" s="564"/>
      <c r="AL30" s="564"/>
      <c r="AM30" s="564"/>
      <c r="AN30" s="565"/>
      <c r="AP30" s="162"/>
      <c r="AQ30" s="175">
        <v>2</v>
      </c>
      <c r="AR30" s="219" t="str">
        <f>VLOOKUP('10iv '!BJ26,[1]eMHH!$I$4:$DU$515,16,FALSE)</f>
        <v>Yes</v>
      </c>
      <c r="AS30" s="224"/>
      <c r="AT30" s="44"/>
      <c r="AU30" s="44"/>
      <c r="AV30" s="221"/>
      <c r="AW30" s="342"/>
      <c r="AX30" s="220"/>
      <c r="AY30" s="424"/>
      <c r="AZ30" s="195" t="s">
        <v>1</v>
      </c>
      <c r="BA30" s="550" t="s">
        <v>85</v>
      </c>
      <c r="BB30" s="342"/>
      <c r="BC30" s="220"/>
      <c r="BD30" s="220"/>
      <c r="BE30" s="225" t="str">
        <f>CONCATENATE("[ &gt;&gt;",FIXED(VLOOKUP('10iv '!BJ26,[1]eMHH!$I$4:$DV$3046,4,FALSE),2),"]")</f>
        <v>[ &gt;&gt;10.08]</v>
      </c>
      <c r="BF30" s="224"/>
      <c r="BG30" s="220"/>
      <c r="BH30" s="44"/>
      <c r="BI30" s="118"/>
      <c r="BJ30" s="333">
        <f>VLOOKUP('10iv '!BJ26,[1]eMHH!$I$4:$DV$3046,4,FALSE)</f>
        <v>10.08</v>
      </c>
      <c r="BK30" s="193"/>
      <c r="BO30" s="164"/>
      <c r="BP30" s="566"/>
    </row>
    <row r="31" spans="2:68" s="161" customFormat="1" ht="14.25" customHeight="1">
      <c r="V31" s="200">
        <v>16</v>
      </c>
      <c r="W31" s="386" t="str">
        <f>VLOOKUP($BJ$15,[1]eMHH!$I$4:$DU$515,30,FALSE)</f>
        <v>Change in Selection Process for {Arbab / Malik / Qariyadar}</v>
      </c>
      <c r="X31" s="387"/>
      <c r="Y31" s="387"/>
      <c r="Z31" s="387"/>
      <c r="AA31" s="387"/>
      <c r="AB31" s="387"/>
      <c r="AC31" s="387"/>
      <c r="AD31" s="387"/>
      <c r="AE31" s="449"/>
      <c r="AF31" s="477"/>
      <c r="AG31" s="478"/>
      <c r="AH31" s="478"/>
      <c r="AI31" s="478"/>
      <c r="AJ31" s="478"/>
      <c r="AK31" s="478"/>
      <c r="AL31" s="478"/>
      <c r="AM31" s="478"/>
      <c r="AN31" s="567"/>
      <c r="BO31" s="164"/>
      <c r="BP31" s="566"/>
    </row>
    <row r="32" spans="2:68" s="161" customFormat="1" ht="14.25" customHeight="1">
      <c r="V32" s="449"/>
      <c r="W32" s="269"/>
      <c r="X32" s="270"/>
      <c r="Y32" s="270"/>
      <c r="Z32" s="270"/>
      <c r="AA32" s="270"/>
      <c r="AB32" s="270"/>
      <c r="AC32" s="270"/>
      <c r="AD32" s="270"/>
      <c r="AE32" s="398"/>
      <c r="AF32" s="398"/>
      <c r="AG32" s="398"/>
      <c r="AH32" s="398"/>
      <c r="AI32" s="398"/>
      <c r="AJ32" s="398"/>
      <c r="AK32" s="398"/>
      <c r="AL32" s="399"/>
      <c r="AM32" s="175" t="s">
        <v>0</v>
      </c>
      <c r="AN32" s="175" t="s">
        <v>1</v>
      </c>
      <c r="BO32" s="164"/>
      <c r="BP32" s="566"/>
    </row>
    <row r="33" spans="1:68" s="161" customFormat="1" ht="14.25" customHeight="1">
      <c r="V33" s="257" t="s">
        <v>9</v>
      </c>
      <c r="W33" s="568" t="str">
        <f>VLOOKUP($BJ$15,[1]eMHH!$I$4:$DU$515,49,FALSE)</f>
        <v>Other:</v>
      </c>
      <c r="X33" s="421"/>
      <c r="Y33" s="421"/>
      <c r="Z33" s="421"/>
      <c r="AA33" s="421"/>
      <c r="AB33" s="421"/>
      <c r="AC33" s="421"/>
      <c r="AD33" s="421"/>
      <c r="AE33" s="421"/>
      <c r="AF33" s="421"/>
      <c r="AG33" s="421"/>
      <c r="AH33" s="421"/>
      <c r="AI33" s="421"/>
      <c r="AJ33" s="421"/>
      <c r="AK33" s="421"/>
      <c r="AL33" s="421"/>
      <c r="AM33" s="422"/>
      <c r="AN33" s="422"/>
      <c r="BO33" s="164"/>
      <c r="BP33" s="566"/>
    </row>
    <row r="34" spans="1:68" s="161" customFormat="1" ht="14.25" customHeight="1">
      <c r="V34" s="257"/>
      <c r="W34" s="568"/>
      <c r="X34" s="421"/>
      <c r="Y34" s="421"/>
      <c r="Z34" s="421"/>
      <c r="AA34" s="421"/>
      <c r="AB34" s="421"/>
      <c r="AC34" s="421"/>
      <c r="AD34" s="421"/>
      <c r="AE34" s="421"/>
      <c r="AF34" s="421"/>
      <c r="AG34" s="421"/>
      <c r="AH34" s="421"/>
      <c r="AI34" s="421"/>
      <c r="AJ34" s="421"/>
      <c r="AK34" s="421"/>
      <c r="AL34" s="421"/>
      <c r="AM34" s="421"/>
      <c r="AN34" s="421"/>
      <c r="BO34" s="164"/>
      <c r="BP34" s="566"/>
    </row>
    <row r="35" spans="1:68" s="161" customFormat="1" ht="14.25" customHeight="1">
      <c r="V35" s="257"/>
      <c r="W35" s="568"/>
      <c r="X35" s="421"/>
      <c r="Y35" s="421"/>
      <c r="Z35" s="421"/>
      <c r="AA35" s="421"/>
      <c r="AB35" s="421"/>
      <c r="AC35" s="421"/>
      <c r="AD35" s="421"/>
      <c r="AE35" s="421"/>
      <c r="AF35" s="421"/>
      <c r="AG35" s="421"/>
      <c r="AH35" s="421"/>
      <c r="AI35" s="421"/>
      <c r="AJ35" s="421"/>
      <c r="AK35" s="421"/>
      <c r="AL35" s="421"/>
      <c r="AM35" s="421"/>
      <c r="AN35" s="421"/>
      <c r="BO35" s="164"/>
      <c r="BP35" s="566"/>
    </row>
    <row r="36" spans="1:68" s="161" customFormat="1" ht="14.25" customHeight="1">
      <c r="T36" s="14"/>
      <c r="U36" s="14"/>
      <c r="V36" s="257" t="s">
        <v>9</v>
      </c>
      <c r="W36" s="568" t="str">
        <f>VLOOKUP($BJ$15,[1]eMHH!$I$4:$DU$515,49,FALSE)</f>
        <v>Other:</v>
      </c>
      <c r="X36" s="421"/>
      <c r="Y36" s="421"/>
      <c r="Z36" s="421"/>
      <c r="AA36" s="421"/>
      <c r="AB36" s="421"/>
      <c r="AC36" s="421"/>
      <c r="AD36" s="421"/>
      <c r="AE36" s="421"/>
      <c r="AF36" s="421"/>
      <c r="AG36" s="421"/>
      <c r="AH36" s="421"/>
      <c r="AI36" s="421"/>
      <c r="AJ36" s="421"/>
      <c r="AK36" s="421"/>
      <c r="AL36" s="421"/>
      <c r="AM36" s="421"/>
      <c r="AN36" s="421"/>
      <c r="AO36" s="14"/>
      <c r="AP36" s="14"/>
      <c r="AQ36" s="14"/>
      <c r="AR36" s="14"/>
      <c r="AS36" s="14"/>
      <c r="AT36" s="14"/>
      <c r="AU36" s="14"/>
      <c r="AV36" s="14"/>
      <c r="AW36" s="14"/>
      <c r="AX36" s="14"/>
      <c r="AY36" s="14"/>
      <c r="AZ36" s="14"/>
      <c r="BA36" s="14"/>
      <c r="BB36" s="14"/>
      <c r="BC36" s="14"/>
      <c r="BD36" s="14"/>
      <c r="BE36" s="14"/>
      <c r="BF36" s="14"/>
      <c r="BG36" s="14"/>
      <c r="BH36" s="14"/>
      <c r="BI36" s="14"/>
      <c r="BJ36" s="283"/>
      <c r="BK36" s="283"/>
    </row>
    <row r="37" spans="1:68" s="161" customFormat="1" ht="14.25" customHeight="1">
      <c r="V37" s="257"/>
      <c r="W37" s="568"/>
      <c r="X37" s="421"/>
      <c r="Y37" s="421"/>
      <c r="Z37" s="421"/>
      <c r="AA37" s="421"/>
      <c r="AB37" s="421"/>
      <c r="AC37" s="421"/>
      <c r="AD37" s="421"/>
      <c r="AE37" s="421"/>
      <c r="AF37" s="421"/>
      <c r="AG37" s="421"/>
      <c r="AH37" s="421"/>
      <c r="AI37" s="421"/>
      <c r="AJ37" s="421"/>
      <c r="AK37" s="421"/>
      <c r="AL37" s="421"/>
      <c r="AM37" s="421"/>
      <c r="AN37" s="421"/>
    </row>
    <row r="38" spans="1:68" s="161" customFormat="1" ht="14.25" customHeight="1">
      <c r="V38" s="257"/>
      <c r="W38" s="568"/>
      <c r="X38" s="421"/>
      <c r="Y38" s="421"/>
      <c r="Z38" s="421"/>
      <c r="AA38" s="421"/>
      <c r="AB38" s="421"/>
      <c r="AC38" s="421"/>
      <c r="AD38" s="421"/>
      <c r="AE38" s="421"/>
      <c r="AF38" s="421"/>
      <c r="AG38" s="421"/>
      <c r="AH38" s="421"/>
      <c r="AI38" s="421"/>
      <c r="AJ38" s="421"/>
      <c r="AK38" s="421"/>
      <c r="AL38" s="421"/>
      <c r="AM38" s="421"/>
      <c r="AN38" s="421"/>
    </row>
    <row r="39" spans="1:68" s="161" customFormat="1" ht="14.25" customHeight="1">
      <c r="V39" s="257" t="s">
        <v>9</v>
      </c>
      <c r="W39" s="568" t="str">
        <f>VLOOKUP($BJ$15,[1]eMHH!$I$4:$DU$515,49,FALSE)</f>
        <v>Other:</v>
      </c>
      <c r="X39" s="421"/>
      <c r="Y39" s="421"/>
      <c r="Z39" s="421"/>
      <c r="AA39" s="421"/>
      <c r="AB39" s="421"/>
      <c r="AC39" s="421"/>
      <c r="AD39" s="421"/>
      <c r="AE39" s="421"/>
      <c r="AF39" s="421"/>
      <c r="AG39" s="421"/>
      <c r="AH39" s="421"/>
      <c r="AI39" s="421"/>
      <c r="AJ39" s="421"/>
      <c r="AK39" s="421"/>
      <c r="AL39" s="421"/>
      <c r="AM39" s="421"/>
      <c r="AN39" s="421"/>
    </row>
    <row r="40" spans="1:68" ht="14.25" customHeight="1">
      <c r="V40" s="257"/>
      <c r="W40" s="568"/>
      <c r="X40" s="421"/>
      <c r="Y40" s="421"/>
      <c r="Z40" s="421"/>
      <c r="AA40" s="421"/>
      <c r="AB40" s="421"/>
      <c r="AC40" s="421"/>
      <c r="AD40" s="421"/>
      <c r="AE40" s="421"/>
      <c r="AF40" s="421"/>
      <c r="AG40" s="421"/>
      <c r="AH40" s="421"/>
      <c r="AI40" s="421"/>
      <c r="AJ40" s="421"/>
      <c r="AK40" s="421"/>
      <c r="AL40" s="421"/>
      <c r="AM40" s="421"/>
      <c r="AN40" s="421"/>
    </row>
    <row r="41" spans="1:68" ht="14.25" customHeight="1">
      <c r="V41" s="257"/>
      <c r="W41" s="568"/>
      <c r="X41" s="421"/>
      <c r="Y41" s="421"/>
      <c r="Z41" s="421"/>
      <c r="AA41" s="421"/>
      <c r="AB41" s="421"/>
      <c r="AC41" s="421"/>
      <c r="AD41" s="421"/>
      <c r="AE41" s="421"/>
      <c r="AF41" s="421"/>
      <c r="AG41" s="421"/>
      <c r="AH41" s="421"/>
      <c r="AI41" s="421"/>
      <c r="AJ41" s="421"/>
      <c r="AK41" s="421"/>
      <c r="AL41" s="421"/>
      <c r="AM41" s="421"/>
      <c r="AN41" s="421"/>
    </row>
    <row r="42" spans="1:68" ht="15.75" customHeight="1">
      <c r="A42" s="10" t="str">
        <f>CONCATENATE([1]Sections!$A$1:$E$1," - / - ",[1]Sections!$A$13," ",[1]Sections!$B$13,": ",[1]Sections!$D$13," [ ",[1]Sections!$V$2," ",ROMAN(COUNT($BM$1:$BM$842))," / ",ROMAN(BM42)," ]")</f>
        <v>Male Head of Household Questionnaire - / - Section 10: Village Issues [ Page IV / II ]</v>
      </c>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J42" s="155"/>
      <c r="BK42" s="155"/>
      <c r="BM42" s="267">
        <v>2</v>
      </c>
    </row>
    <row r="43" spans="1:68" ht="6" customHeight="1">
      <c r="T43" s="161"/>
      <c r="U43" s="66"/>
      <c r="AO43" s="338"/>
      <c r="AP43" s="66"/>
    </row>
    <row r="44" spans="1:68" ht="15" customHeight="1">
      <c r="A44" s="172">
        <f>VLOOKUP(BJ44,[1]eMHH!$F$4:$H$3000,3,FALSE)</f>
        <v>10.069999999999999</v>
      </c>
      <c r="B44" s="173"/>
      <c r="C44" s="569" t="str">
        <f>VLOOKUP(BJ44,[1]eMHH!$I$4:$DV$3046,13,FALSE)</f>
        <v>What decision or action was this?</v>
      </c>
      <c r="D44" s="169"/>
      <c r="E44" s="169"/>
      <c r="F44" s="169"/>
      <c r="G44" s="169"/>
      <c r="H44" s="169"/>
      <c r="I44" s="169"/>
      <c r="J44" s="169"/>
      <c r="K44" s="169"/>
      <c r="L44" s="169"/>
      <c r="M44" s="169"/>
      <c r="N44" s="169"/>
      <c r="O44" s="169"/>
      <c r="P44" s="169"/>
      <c r="Q44" s="169"/>
      <c r="R44" s="169"/>
      <c r="S44" s="169"/>
      <c r="T44" s="169"/>
      <c r="U44" s="169"/>
      <c r="V44" s="169"/>
      <c r="W44" s="169"/>
      <c r="X44" s="169"/>
      <c r="Y44" s="169"/>
      <c r="Z44" s="169"/>
      <c r="AA44" s="169"/>
      <c r="AB44" s="169"/>
      <c r="AC44" s="169"/>
      <c r="AD44" s="169"/>
      <c r="AE44" s="169"/>
      <c r="AF44" s="169"/>
      <c r="AG44" s="169"/>
      <c r="AH44" s="169"/>
      <c r="AI44" s="169"/>
      <c r="AJ44" s="169"/>
      <c r="AK44" s="169"/>
      <c r="AL44" s="169"/>
      <c r="AM44" s="169"/>
      <c r="AN44" s="169"/>
      <c r="AO44" s="169"/>
      <c r="AP44" s="169"/>
      <c r="AQ44" s="169"/>
      <c r="AR44" s="169"/>
      <c r="AS44" s="169"/>
      <c r="AT44" s="169"/>
      <c r="AU44" s="169"/>
      <c r="AV44" s="169"/>
      <c r="AW44" s="169"/>
      <c r="AX44" s="169"/>
      <c r="AY44" s="169"/>
      <c r="AZ44" s="169"/>
      <c r="BA44" s="169"/>
      <c r="BB44" s="169"/>
      <c r="BC44" s="169"/>
      <c r="BD44" s="169"/>
      <c r="BE44" s="169"/>
      <c r="BF44" s="169"/>
      <c r="BG44" s="169"/>
      <c r="BH44" s="169"/>
      <c r="BI44" s="170"/>
      <c r="BJ44" s="504">
        <v>6.16</v>
      </c>
      <c r="BK44" s="504"/>
    </row>
    <row r="45" spans="1:68" ht="15" customHeight="1">
      <c r="A45" s="570"/>
      <c r="B45" s="571"/>
      <c r="C45" s="571"/>
      <c r="D45" s="571"/>
      <c r="E45" s="571"/>
      <c r="F45" s="571"/>
      <c r="G45" s="571"/>
      <c r="H45" s="571"/>
      <c r="I45" s="571"/>
      <c r="J45" s="571"/>
      <c r="K45" s="571"/>
      <c r="L45" s="571"/>
      <c r="M45" s="571"/>
      <c r="N45" s="571"/>
      <c r="O45" s="571"/>
      <c r="P45" s="571"/>
      <c r="Q45" s="571"/>
      <c r="R45" s="571"/>
      <c r="S45" s="571"/>
      <c r="T45" s="571"/>
      <c r="U45" s="571"/>
      <c r="V45" s="571"/>
      <c r="W45" s="571"/>
      <c r="X45" s="571"/>
      <c r="Y45" s="571"/>
      <c r="Z45" s="571"/>
      <c r="AA45" s="571"/>
      <c r="AB45" s="571"/>
      <c r="AC45" s="571"/>
      <c r="AD45" s="571"/>
      <c r="AE45" s="571"/>
      <c r="AF45" s="571"/>
      <c r="AG45" s="571"/>
      <c r="AH45" s="571"/>
      <c r="AI45" s="571"/>
      <c r="AJ45" s="571"/>
      <c r="AK45" s="571"/>
      <c r="AL45" s="571"/>
      <c r="AM45" s="571"/>
      <c r="AN45" s="571"/>
      <c r="AO45" s="571"/>
      <c r="AP45" s="571"/>
      <c r="AQ45" s="571"/>
      <c r="AR45" s="571"/>
      <c r="AS45" s="571"/>
      <c r="AT45" s="571"/>
      <c r="AU45" s="571"/>
      <c r="AV45" s="571"/>
      <c r="AW45" s="571"/>
      <c r="AX45" s="571"/>
      <c r="AY45" s="571"/>
      <c r="AZ45" s="571"/>
      <c r="BA45" s="571"/>
      <c r="BB45" s="571"/>
      <c r="BC45" s="571"/>
      <c r="BD45" s="571"/>
      <c r="BE45" s="571"/>
      <c r="BF45" s="571"/>
      <c r="BG45" s="571"/>
      <c r="BH45" s="571"/>
      <c r="BI45" s="572"/>
      <c r="BJ45" s="573"/>
      <c r="BK45" s="573"/>
    </row>
    <row r="46" spans="1:68" ht="14.25" customHeight="1">
      <c r="A46" s="574"/>
      <c r="B46" s="575"/>
      <c r="C46" s="575"/>
      <c r="D46" s="575"/>
      <c r="E46" s="575"/>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6"/>
      <c r="BJ46" s="186">
        <f>VLOOKUP(BJ44,[1]eMHH!$I$4:$DV$515,65,FALSE)</f>
        <v>45</v>
      </c>
      <c r="BK46" s="186"/>
    </row>
    <row r="47" spans="1:68" ht="14.25" customHeight="1">
      <c r="A47" s="574"/>
      <c r="B47" s="575"/>
      <c r="C47" s="575"/>
      <c r="D47" s="575"/>
      <c r="E47" s="575"/>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6"/>
      <c r="BJ47" s="193">
        <f>VLOOKUP(BJ44,[1]eMHH!$I$4:$DV$3046,4,FALSE)</f>
        <v>0</v>
      </c>
      <c r="BK47" s="193"/>
    </row>
    <row r="48" spans="1:68" ht="14.25" customHeight="1">
      <c r="A48" s="574"/>
      <c r="B48" s="575"/>
      <c r="C48" s="575"/>
      <c r="D48" s="575"/>
      <c r="E48" s="575"/>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6"/>
      <c r="BJ48" s="210"/>
      <c r="BK48" s="210"/>
    </row>
    <row r="49" spans="1:63" ht="14.25" customHeight="1">
      <c r="A49" s="574"/>
      <c r="B49" s="575"/>
      <c r="C49" s="575"/>
      <c r="D49" s="575"/>
      <c r="E49" s="575"/>
      <c r="F49" s="575"/>
      <c r="G49" s="575"/>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5"/>
      <c r="AY49" s="575"/>
      <c r="AZ49" s="575"/>
      <c r="BA49" s="575"/>
      <c r="BB49" s="575"/>
      <c r="BC49" s="575"/>
      <c r="BD49" s="575"/>
      <c r="BE49" s="575"/>
      <c r="BF49" s="575"/>
      <c r="BG49" s="575"/>
      <c r="BH49" s="575"/>
      <c r="BI49" s="576"/>
      <c r="BJ49" s="338"/>
      <c r="BK49" s="338"/>
    </row>
    <row r="50" spans="1:63" ht="14.25" customHeight="1">
      <c r="A50" s="574"/>
      <c r="B50" s="575"/>
      <c r="C50" s="575"/>
      <c r="D50" s="575"/>
      <c r="E50" s="575"/>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6"/>
      <c r="BJ50" s="229"/>
      <c r="BK50" s="229"/>
    </row>
    <row r="51" spans="1:63" ht="14.25" customHeight="1">
      <c r="A51" s="574"/>
      <c r="B51" s="575"/>
      <c r="C51" s="575"/>
      <c r="D51" s="575"/>
      <c r="E51" s="575"/>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6"/>
      <c r="BJ51" s="229"/>
      <c r="BK51" s="229"/>
    </row>
    <row r="52" spans="1:63" ht="14.25" customHeight="1">
      <c r="A52" s="574"/>
      <c r="B52" s="575"/>
      <c r="C52" s="575"/>
      <c r="D52" s="575"/>
      <c r="E52" s="575"/>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6"/>
      <c r="BJ52" s="577"/>
      <c r="BK52" s="577"/>
    </row>
    <row r="53" spans="1:63" ht="14.25" customHeight="1">
      <c r="A53" s="574"/>
      <c r="B53" s="575"/>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6"/>
      <c r="BJ53" s="229"/>
      <c r="BK53" s="577"/>
    </row>
    <row r="54" spans="1:63" ht="14.25" customHeight="1">
      <c r="A54" s="574"/>
      <c r="B54" s="575"/>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575"/>
      <c r="AL54" s="575"/>
      <c r="AM54" s="575"/>
      <c r="AN54" s="575"/>
      <c r="AO54" s="575"/>
      <c r="AP54" s="575"/>
      <c r="AQ54" s="575"/>
      <c r="AR54" s="575"/>
      <c r="AS54" s="575"/>
      <c r="AT54" s="575"/>
      <c r="AU54" s="575"/>
      <c r="AV54" s="575"/>
      <c r="AW54" s="575"/>
      <c r="AX54" s="575"/>
      <c r="AY54" s="575"/>
      <c r="AZ54" s="575"/>
      <c r="BA54" s="575"/>
      <c r="BB54" s="575"/>
      <c r="BC54" s="575"/>
      <c r="BD54" s="575"/>
      <c r="BE54" s="575"/>
      <c r="BF54" s="575"/>
      <c r="BG54" s="575"/>
      <c r="BH54" s="575"/>
      <c r="BI54" s="576"/>
      <c r="BJ54" s="229"/>
      <c r="BK54" s="210"/>
    </row>
    <row r="55" spans="1:63" ht="14.25" customHeight="1">
      <c r="A55" s="574"/>
      <c r="B55" s="575"/>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575"/>
      <c r="AL55" s="575"/>
      <c r="AM55" s="575"/>
      <c r="AN55" s="575"/>
      <c r="AO55" s="575"/>
      <c r="AP55" s="575"/>
      <c r="AQ55" s="575"/>
      <c r="AR55" s="575"/>
      <c r="AS55" s="575"/>
      <c r="AT55" s="575"/>
      <c r="AU55" s="575"/>
      <c r="AV55" s="575"/>
      <c r="AW55" s="575"/>
      <c r="AX55" s="575"/>
      <c r="AY55" s="575"/>
      <c r="AZ55" s="575"/>
      <c r="BA55" s="575"/>
      <c r="BB55" s="575"/>
      <c r="BC55" s="575"/>
      <c r="BD55" s="575"/>
      <c r="BE55" s="575"/>
      <c r="BF55" s="575"/>
      <c r="BG55" s="575"/>
      <c r="BH55" s="575"/>
      <c r="BI55" s="576"/>
      <c r="BJ55" s="210"/>
      <c r="BK55" s="210"/>
    </row>
    <row r="56" spans="1:63" ht="14.25" customHeight="1">
      <c r="A56" s="574"/>
      <c r="B56" s="575"/>
      <c r="C56" s="575"/>
      <c r="D56" s="575"/>
      <c r="E56" s="575"/>
      <c r="F56" s="575"/>
      <c r="G56" s="575"/>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5"/>
      <c r="AY56" s="575"/>
      <c r="AZ56" s="575"/>
      <c r="BA56" s="575"/>
      <c r="BB56" s="575"/>
      <c r="BC56" s="575"/>
      <c r="BD56" s="575"/>
      <c r="BE56" s="575"/>
      <c r="BF56" s="575"/>
      <c r="BG56" s="575"/>
      <c r="BH56" s="575"/>
      <c r="BI56" s="576"/>
      <c r="BJ56" s="210"/>
      <c r="BK56" s="210"/>
    </row>
    <row r="57" spans="1:63" ht="14.25" customHeight="1">
      <c r="A57" s="574"/>
      <c r="B57" s="575"/>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5"/>
      <c r="AL57" s="575"/>
      <c r="AM57" s="575"/>
      <c r="AN57" s="575"/>
      <c r="AO57" s="575"/>
      <c r="AP57" s="575"/>
      <c r="AQ57" s="575"/>
      <c r="AR57" s="575"/>
      <c r="AS57" s="575"/>
      <c r="AT57" s="575"/>
      <c r="AU57" s="575"/>
      <c r="AV57" s="575"/>
      <c r="AW57" s="575"/>
      <c r="AX57" s="575"/>
      <c r="AY57" s="575"/>
      <c r="AZ57" s="575"/>
      <c r="BA57" s="575"/>
      <c r="BB57" s="575"/>
      <c r="BC57" s="575"/>
      <c r="BD57" s="575"/>
      <c r="BE57" s="575"/>
      <c r="BF57" s="575"/>
      <c r="BG57" s="575"/>
      <c r="BH57" s="575"/>
      <c r="BI57" s="576"/>
    </row>
    <row r="58" spans="1:63" ht="14.25" customHeight="1">
      <c r="A58" s="574"/>
      <c r="B58" s="575"/>
      <c r="C58" s="575"/>
      <c r="D58" s="575"/>
      <c r="E58" s="575"/>
      <c r="F58" s="575"/>
      <c r="G58" s="575"/>
      <c r="H58" s="575"/>
      <c r="I58" s="575"/>
      <c r="J58" s="575"/>
      <c r="K58" s="575"/>
      <c r="L58" s="575"/>
      <c r="M58" s="575"/>
      <c r="N58" s="575"/>
      <c r="O58" s="575"/>
      <c r="P58" s="575"/>
      <c r="Q58" s="575"/>
      <c r="R58" s="575"/>
      <c r="S58" s="575"/>
      <c r="T58" s="575"/>
      <c r="U58" s="575"/>
      <c r="V58" s="575"/>
      <c r="W58" s="575"/>
      <c r="X58" s="575"/>
      <c r="Y58" s="575"/>
      <c r="Z58" s="575"/>
      <c r="AA58" s="575"/>
      <c r="AB58" s="575"/>
      <c r="AC58" s="575"/>
      <c r="AD58" s="575"/>
      <c r="AE58" s="575"/>
      <c r="AF58" s="575"/>
      <c r="AG58" s="575"/>
      <c r="AH58" s="575"/>
      <c r="AI58" s="575"/>
      <c r="AJ58" s="575"/>
      <c r="AK58" s="575"/>
      <c r="AL58" s="575"/>
      <c r="AM58" s="575"/>
      <c r="AN58" s="575"/>
      <c r="AO58" s="575"/>
      <c r="AP58" s="575"/>
      <c r="AQ58" s="575"/>
      <c r="AR58" s="575"/>
      <c r="AS58" s="575"/>
      <c r="AT58" s="575"/>
      <c r="AU58" s="575"/>
      <c r="AV58" s="575"/>
      <c r="AW58" s="575"/>
      <c r="AX58" s="575"/>
      <c r="AY58" s="575"/>
      <c r="AZ58" s="575"/>
      <c r="BA58" s="575"/>
      <c r="BB58" s="575"/>
      <c r="BC58" s="575"/>
      <c r="BD58" s="575"/>
      <c r="BE58" s="575"/>
      <c r="BF58" s="575"/>
      <c r="BG58" s="575"/>
      <c r="BH58" s="575"/>
      <c r="BI58" s="576"/>
    </row>
    <row r="59" spans="1:63" ht="14.25" customHeight="1">
      <c r="A59" s="574"/>
      <c r="B59" s="575"/>
      <c r="C59" s="575"/>
      <c r="D59" s="575"/>
      <c r="E59" s="575"/>
      <c r="F59" s="575"/>
      <c r="G59" s="575"/>
      <c r="H59" s="575"/>
      <c r="I59" s="575"/>
      <c r="J59" s="575"/>
      <c r="K59" s="575"/>
      <c r="L59" s="575"/>
      <c r="M59" s="575"/>
      <c r="N59" s="575"/>
      <c r="O59" s="575"/>
      <c r="P59" s="575"/>
      <c r="Q59" s="575"/>
      <c r="R59" s="575"/>
      <c r="S59" s="575"/>
      <c r="T59" s="575"/>
      <c r="U59" s="575"/>
      <c r="V59" s="575"/>
      <c r="W59" s="575"/>
      <c r="X59" s="575"/>
      <c r="Y59" s="575"/>
      <c r="Z59" s="575"/>
      <c r="AA59" s="575"/>
      <c r="AB59" s="575"/>
      <c r="AC59" s="575"/>
      <c r="AD59" s="575"/>
      <c r="AE59" s="575"/>
      <c r="AF59" s="575"/>
      <c r="AG59" s="575"/>
      <c r="AH59" s="575"/>
      <c r="AI59" s="575"/>
      <c r="AJ59" s="575"/>
      <c r="AK59" s="575"/>
      <c r="AL59" s="575"/>
      <c r="AM59" s="575"/>
      <c r="AN59" s="575"/>
      <c r="AO59" s="575"/>
      <c r="AP59" s="575"/>
      <c r="AQ59" s="575"/>
      <c r="AR59" s="575"/>
      <c r="AS59" s="575"/>
      <c r="AT59" s="575"/>
      <c r="AU59" s="575"/>
      <c r="AV59" s="575"/>
      <c r="AW59" s="575"/>
      <c r="AX59" s="575"/>
      <c r="AY59" s="575"/>
      <c r="AZ59" s="575"/>
      <c r="BA59" s="575"/>
      <c r="BB59" s="575"/>
      <c r="BC59" s="575"/>
      <c r="BD59" s="575"/>
      <c r="BE59" s="575"/>
      <c r="BF59" s="575"/>
      <c r="BG59" s="575"/>
      <c r="BH59" s="575"/>
      <c r="BI59" s="576"/>
    </row>
    <row r="60" spans="1:63" ht="14.25" customHeight="1" thickBot="1">
      <c r="A60" s="574"/>
      <c r="B60" s="575"/>
      <c r="C60" s="575"/>
      <c r="D60" s="575"/>
      <c r="E60" s="575"/>
      <c r="F60" s="575"/>
      <c r="G60" s="575"/>
      <c r="H60" s="575"/>
      <c r="I60" s="575"/>
      <c r="J60" s="575"/>
      <c r="K60" s="575"/>
      <c r="L60" s="575"/>
      <c r="M60" s="575"/>
      <c r="N60" s="575"/>
      <c r="O60" s="575"/>
      <c r="P60" s="575"/>
      <c r="Q60" s="575"/>
      <c r="R60" s="575"/>
      <c r="S60" s="575"/>
      <c r="T60" s="575"/>
      <c r="U60" s="575"/>
      <c r="V60" s="575"/>
      <c r="W60" s="575"/>
      <c r="X60" s="575"/>
      <c r="Y60" s="575"/>
      <c r="Z60" s="575"/>
      <c r="AA60" s="575"/>
      <c r="AB60" s="575"/>
      <c r="AC60" s="575"/>
      <c r="AD60" s="575"/>
      <c r="AE60" s="575"/>
      <c r="AF60" s="575"/>
      <c r="AG60" s="575"/>
      <c r="AH60" s="575"/>
      <c r="AI60" s="575"/>
      <c r="AJ60" s="575"/>
      <c r="AK60" s="575"/>
      <c r="AL60" s="575"/>
      <c r="AM60" s="575"/>
      <c r="AN60" s="575"/>
      <c r="AO60" s="575"/>
      <c r="AP60" s="575"/>
      <c r="AQ60" s="575"/>
      <c r="AR60" s="575"/>
      <c r="AS60" s="575"/>
      <c r="AT60" s="575"/>
      <c r="AU60" s="575"/>
      <c r="AV60" s="575"/>
      <c r="AW60" s="575"/>
      <c r="AX60" s="575"/>
      <c r="AY60" s="575"/>
      <c r="AZ60" s="575"/>
      <c r="BA60" s="575"/>
      <c r="BB60" s="575"/>
      <c r="BC60" s="575"/>
      <c r="BD60" s="575"/>
      <c r="BE60" s="575"/>
      <c r="BF60" s="575"/>
      <c r="BG60" s="575"/>
      <c r="BH60" s="575"/>
      <c r="BI60" s="576"/>
    </row>
    <row r="61" spans="1:63" s="282" customFormat="1" ht="14.25" customHeight="1">
      <c r="A61" s="163"/>
      <c r="B61" s="164"/>
      <c r="C61" s="164"/>
      <c r="D61" s="164"/>
      <c r="E61" s="164"/>
      <c r="F61" s="164"/>
      <c r="G61" s="164"/>
      <c r="H61" s="164"/>
      <c r="I61" s="164"/>
      <c r="J61" s="164"/>
      <c r="K61" s="164"/>
      <c r="L61" s="164"/>
      <c r="M61" s="164"/>
      <c r="N61" s="164"/>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4"/>
      <c r="AL61" s="164"/>
      <c r="AM61" s="164"/>
      <c r="AN61" s="164"/>
      <c r="AO61" s="164"/>
      <c r="AP61" s="164"/>
      <c r="AQ61" s="164"/>
      <c r="AR61" s="164"/>
      <c r="AS61" s="164"/>
      <c r="AT61" s="164"/>
      <c r="AU61" s="164"/>
      <c r="AV61" s="164"/>
      <c r="AW61" s="164"/>
      <c r="AX61" s="164"/>
      <c r="AY61" s="164"/>
      <c r="AZ61" s="164"/>
      <c r="BA61" s="164"/>
      <c r="BB61" s="164"/>
      <c r="BC61" s="164"/>
      <c r="BD61" s="164"/>
      <c r="BE61" s="164"/>
      <c r="BF61" s="164"/>
      <c r="BG61" s="164"/>
      <c r="BH61" s="164"/>
      <c r="BI61" s="578" t="s">
        <v>0</v>
      </c>
      <c r="BJ61" s="155"/>
      <c r="BK61" s="155"/>
    </row>
    <row r="62" spans="1:63" s="282" customFormat="1" ht="14.25" customHeight="1" thickBot="1">
      <c r="A62" s="211"/>
      <c r="B62" s="212"/>
      <c r="C62" s="212"/>
      <c r="D62" s="212"/>
      <c r="E62" s="212"/>
      <c r="F62" s="212"/>
      <c r="G62" s="212"/>
      <c r="H62" s="212"/>
      <c r="I62" s="212"/>
      <c r="J62" s="212"/>
      <c r="K62" s="212"/>
      <c r="L62" s="212"/>
      <c r="M62" s="212"/>
      <c r="N62" s="212"/>
      <c r="O62" s="212"/>
      <c r="P62" s="212"/>
      <c r="Q62" s="212"/>
      <c r="R62" s="212"/>
      <c r="S62" s="212"/>
      <c r="T62" s="212"/>
      <c r="U62" s="212"/>
      <c r="V62" s="212"/>
      <c r="W62" s="212"/>
      <c r="X62" s="212"/>
      <c r="Y62" s="212"/>
      <c r="Z62" s="212"/>
      <c r="AA62" s="212"/>
      <c r="AB62" s="212"/>
      <c r="AC62" s="212"/>
      <c r="AD62" s="212"/>
      <c r="AE62" s="212"/>
      <c r="AF62" s="212"/>
      <c r="AG62" s="212"/>
      <c r="AH62" s="212"/>
      <c r="AI62" s="212"/>
      <c r="AJ62" s="212"/>
      <c r="AK62" s="212"/>
      <c r="AL62" s="212"/>
      <c r="AM62" s="212"/>
      <c r="AN62" s="212"/>
      <c r="AO62" s="212"/>
      <c r="AP62" s="212"/>
      <c r="AQ62" s="212"/>
      <c r="AR62" s="212"/>
      <c r="AS62" s="212"/>
      <c r="AT62" s="212"/>
      <c r="AU62" s="212"/>
      <c r="AV62" s="212"/>
      <c r="AW62" s="212"/>
      <c r="AX62" s="212"/>
      <c r="AY62" s="212"/>
      <c r="AZ62" s="212"/>
      <c r="BA62" s="212"/>
      <c r="BB62" s="212"/>
      <c r="BC62" s="212"/>
      <c r="BD62" s="212"/>
      <c r="BE62" s="212"/>
      <c r="BF62" s="212"/>
      <c r="BG62" s="212"/>
      <c r="BH62" s="212"/>
      <c r="BI62" s="476" t="s">
        <v>1</v>
      </c>
    </row>
    <row r="63" spans="1:63" s="282" customFormat="1" ht="14.25" customHeight="1"/>
    <row r="64" spans="1:63" ht="15" customHeight="1">
      <c r="A64" s="172">
        <f>VLOOKUP(BJ64,[1]eMHH!$F$4:$H$3000,3,FALSE)</f>
        <v>10.079999999999998</v>
      </c>
      <c r="B64" s="311"/>
      <c r="C64" s="226" t="str">
        <f>VLOOKUP(BJ64,[1]eMHH!$I$4:$DV$3046,13,FALSE)</f>
        <v>Considering the work of the village leaders in the past 12 months, how satisfied are you with the work they have done?</v>
      </c>
      <c r="D64" s="159"/>
      <c r="E64" s="159"/>
      <c r="F64" s="159"/>
      <c r="G64" s="159"/>
      <c r="H64" s="159"/>
      <c r="I64" s="159"/>
      <c r="J64" s="159"/>
      <c r="K64" s="159"/>
      <c r="L64" s="159"/>
      <c r="M64" s="159"/>
      <c r="N64" s="159"/>
      <c r="O64" s="159"/>
      <c r="P64" s="159"/>
      <c r="Q64" s="159"/>
      <c r="R64" s="159"/>
      <c r="S64" s="160"/>
      <c r="U64" s="549"/>
      <c r="V64" s="286">
        <f>VLOOKUP(BJ70,[1]eMHH!$F$4:$H$3000,3,FALSE)</f>
        <v>10.099999999999998</v>
      </c>
      <c r="W64" s="286"/>
      <c r="X64" s="287" t="str">
        <f>VLOOKUP(BJ70,[1]eMHH!$I$4:$DV$3046,13,FALSE)</f>
        <v>Of the cases such as theft of livestock in the village that happened recently, are you satisfied with the way in which they were resolved? [IF YES] Were you satisfied with all resolutions or just some?</v>
      </c>
      <c r="Y64" s="287"/>
      <c r="Z64" s="287"/>
      <c r="AA64" s="287"/>
      <c r="AB64" s="287"/>
      <c r="AC64" s="287"/>
      <c r="AD64" s="287"/>
      <c r="AE64" s="287"/>
      <c r="AF64" s="287"/>
      <c r="AG64" s="287"/>
      <c r="AH64" s="287"/>
      <c r="AI64" s="287"/>
      <c r="AJ64" s="287"/>
      <c r="AK64" s="287"/>
      <c r="AL64" s="287"/>
      <c r="AM64" s="287"/>
      <c r="AN64" s="287"/>
      <c r="BJ64" s="174">
        <f>'4ii'!BI72+0.02</f>
        <v>6.21</v>
      </c>
      <c r="BK64" s="174"/>
    </row>
    <row r="65" spans="1:63" ht="15" customHeight="1">
      <c r="A65" s="180"/>
      <c r="B65" s="315"/>
      <c r="C65" s="227"/>
      <c r="D65" s="165"/>
      <c r="E65" s="165"/>
      <c r="F65" s="165"/>
      <c r="G65" s="165"/>
      <c r="H65" s="165"/>
      <c r="I65" s="165"/>
      <c r="J65" s="165"/>
      <c r="K65" s="165"/>
      <c r="L65" s="165"/>
      <c r="M65" s="165"/>
      <c r="N65" s="165"/>
      <c r="O65" s="165"/>
      <c r="P65" s="165"/>
      <c r="Q65" s="165"/>
      <c r="R65" s="165"/>
      <c r="S65" s="166"/>
      <c r="U65" s="549"/>
      <c r="V65" s="286"/>
      <c r="W65" s="286"/>
      <c r="X65" s="287"/>
      <c r="Y65" s="287"/>
      <c r="Z65" s="287"/>
      <c r="AA65" s="287"/>
      <c r="AB65" s="287"/>
      <c r="AC65" s="287"/>
      <c r="AD65" s="287"/>
      <c r="AE65" s="287"/>
      <c r="AF65" s="287"/>
      <c r="AG65" s="287"/>
      <c r="AH65" s="287"/>
      <c r="AI65" s="287"/>
      <c r="AJ65" s="287"/>
      <c r="AK65" s="287"/>
      <c r="AL65" s="287"/>
      <c r="AM65" s="287"/>
      <c r="AN65" s="287"/>
      <c r="BJ65" s="579">
        <f>VLOOKUP(BJ64,[1]eMHH!$I$4:$BU$30046,65,FALSE)</f>
        <v>5</v>
      </c>
      <c r="BK65" s="579"/>
    </row>
    <row r="66" spans="1:63" ht="15" customHeight="1">
      <c r="A66" s="175">
        <v>1</v>
      </c>
      <c r="B66" s="188" t="str">
        <f>VLOOKUP(BJ64,[1]eMHH!$I$4:$DV$3046,15,FALSE)</f>
        <v>Very Satisfied</v>
      </c>
      <c r="C66" s="189"/>
      <c r="D66" s="189"/>
      <c r="E66" s="189"/>
      <c r="F66" s="189"/>
      <c r="G66" s="13"/>
      <c r="H66" s="13"/>
      <c r="I66" s="13"/>
      <c r="L66" s="13"/>
      <c r="M66" s="13"/>
      <c r="N66" s="13"/>
      <c r="O66" s="13"/>
      <c r="P66" s="13"/>
      <c r="Q66" s="13"/>
      <c r="R66" s="13"/>
      <c r="S66" s="337"/>
      <c r="U66" s="549"/>
      <c r="V66" s="286"/>
      <c r="W66" s="286"/>
      <c r="X66" s="287"/>
      <c r="Y66" s="287"/>
      <c r="Z66" s="287"/>
      <c r="AA66" s="287"/>
      <c r="AB66" s="287"/>
      <c r="AC66" s="287"/>
      <c r="AD66" s="287"/>
      <c r="AE66" s="287"/>
      <c r="AF66" s="287"/>
      <c r="AG66" s="287"/>
      <c r="AH66" s="287"/>
      <c r="AI66" s="287"/>
      <c r="AJ66" s="287"/>
      <c r="AK66" s="287"/>
      <c r="AL66" s="287"/>
      <c r="AM66" s="287"/>
      <c r="AN66" s="287"/>
      <c r="BJ66" s="193">
        <f>VLOOKUP(BJ64,[1]eMHH!$I$4:$DV$3046,4,FALSE)</f>
        <v>0</v>
      </c>
      <c r="BK66" s="193"/>
    </row>
    <row r="67" spans="1:63" ht="15" customHeight="1">
      <c r="A67" s="175">
        <v>2</v>
      </c>
      <c r="B67" s="331" t="str">
        <f>VLOOKUP(BJ64,[1]eMHH!$I$4:$DV$3046,16,FALSE)</f>
        <v>A Little Bit Satisfied</v>
      </c>
      <c r="C67" s="66"/>
      <c r="D67" s="66"/>
      <c r="E67" s="62"/>
      <c r="F67" s="62"/>
      <c r="G67" s="62"/>
      <c r="H67" s="62"/>
      <c r="I67" s="62"/>
      <c r="L67" s="41"/>
      <c r="M67" s="13"/>
      <c r="N67" s="13"/>
      <c r="O67" s="13"/>
      <c r="P67" s="13"/>
      <c r="Q67" s="13"/>
      <c r="R67" s="13"/>
      <c r="S67" s="357"/>
      <c r="T67" s="161"/>
      <c r="U67" s="549"/>
      <c r="V67" s="286"/>
      <c r="W67" s="286"/>
      <c r="X67" s="287"/>
      <c r="Y67" s="287"/>
      <c r="Z67" s="287"/>
      <c r="AA67" s="287"/>
      <c r="AB67" s="287"/>
      <c r="AC67" s="287"/>
      <c r="AD67" s="287"/>
      <c r="AE67" s="287"/>
      <c r="AF67" s="287"/>
      <c r="AG67" s="287"/>
      <c r="AH67" s="287"/>
      <c r="AI67" s="287"/>
      <c r="AJ67" s="287"/>
      <c r="AK67" s="287"/>
      <c r="AL67" s="287"/>
      <c r="AM67" s="287"/>
      <c r="AN67" s="287"/>
      <c r="AO67" s="161"/>
      <c r="BJ67" s="174" t="s">
        <v>54</v>
      </c>
      <c r="BK67" s="174"/>
    </row>
    <row r="68" spans="1:63" ht="14.25" customHeight="1">
      <c r="A68" s="175">
        <v>3</v>
      </c>
      <c r="B68" s="331" t="str">
        <f>VLOOKUP(BJ64,[1]eMHH!$I$4:$DV$3046,17,FALSE)</f>
        <v>Neither Satisfied nor Unsatisfied</v>
      </c>
      <c r="C68" s="189"/>
      <c r="D68" s="178"/>
      <c r="E68" s="41"/>
      <c r="F68" s="41"/>
      <c r="G68" s="41"/>
      <c r="H68" s="41"/>
      <c r="I68" s="41"/>
      <c r="J68" s="41"/>
      <c r="K68" s="41"/>
      <c r="L68" s="41"/>
      <c r="M68" s="41"/>
      <c r="N68" s="41"/>
      <c r="O68" s="41"/>
      <c r="P68" s="41"/>
      <c r="Q68" s="41"/>
      <c r="R68" s="178"/>
      <c r="S68" s="288"/>
      <c r="T68" s="161"/>
      <c r="U68" s="549"/>
      <c r="V68" s="195">
        <v>1</v>
      </c>
      <c r="W68" s="188" t="str">
        <f>VLOOKUP(BJ70,[1]eMHH!$I$4:$DV$3046,15,FALSE)</f>
        <v>Not Applicable - No Cases</v>
      </c>
      <c r="X68" s="189"/>
      <c r="Y68" s="189"/>
      <c r="Z68" s="189"/>
      <c r="AA68" s="189"/>
      <c r="AB68" s="13"/>
      <c r="AC68" s="13"/>
      <c r="AD68" s="13"/>
      <c r="AG68" s="13"/>
      <c r="AH68" s="13"/>
      <c r="AI68" s="13"/>
      <c r="AJ68" s="13"/>
      <c r="AK68" s="13"/>
      <c r="AL68" s="13"/>
      <c r="AM68" s="13"/>
      <c r="AN68" s="357"/>
      <c r="AO68" s="161"/>
      <c r="BJ68" s="579">
        <f>VLOOKUP(BJ67,[1]eMHH!$I$4:$BU$30046,65,FALSE)</f>
        <v>5</v>
      </c>
      <c r="BK68" s="579"/>
    </row>
    <row r="69" spans="1:63" ht="14.25" customHeight="1">
      <c r="A69" s="175">
        <v>4</v>
      </c>
      <c r="B69" s="331" t="str">
        <f>VLOOKUP(BJ64,[1]eMHH!$I$4:$DV$3046,18,FALSE)</f>
        <v>A Little Bit Unsatisfied</v>
      </c>
      <c r="S69" s="175" t="s">
        <v>0</v>
      </c>
      <c r="U69" s="549"/>
      <c r="V69" s="175">
        <v>2</v>
      </c>
      <c r="W69" s="331" t="str">
        <f>VLOOKUP(BJ70,[1]eMHH!$I$4:$DV$3046,16,FALSE)</f>
        <v>Not Satisfied with Resolutions</v>
      </c>
      <c r="X69" s="66"/>
      <c r="Y69" s="66"/>
      <c r="Z69" s="62"/>
      <c r="AA69" s="62"/>
      <c r="AB69" s="62"/>
      <c r="AC69" s="62"/>
      <c r="AD69" s="62"/>
      <c r="AE69" s="580"/>
      <c r="AF69" s="344"/>
      <c r="AG69" s="41"/>
      <c r="AH69" s="13"/>
      <c r="AI69" s="13"/>
      <c r="AJ69" s="13"/>
      <c r="AK69" s="13"/>
      <c r="AL69" s="13"/>
      <c r="AM69" s="13"/>
      <c r="AN69" s="357"/>
      <c r="AS69" s="41"/>
      <c r="AT69" s="189"/>
      <c r="AU69" s="189"/>
      <c r="AW69" s="13"/>
      <c r="AX69" s="13"/>
      <c r="AY69" s="13"/>
      <c r="AZ69" s="13"/>
      <c r="BA69" s="13"/>
      <c r="BB69" s="13"/>
      <c r="BC69" s="13"/>
      <c r="BD69" s="13"/>
      <c r="BE69" s="13"/>
      <c r="BF69" s="13"/>
      <c r="BG69" s="13"/>
      <c r="BH69" s="13"/>
      <c r="BJ69" s="193">
        <f>VLOOKUP(BJ67,[1]eMHH!$I$4:$DV$3046,4,FALSE)</f>
        <v>0</v>
      </c>
      <c r="BK69" s="193"/>
    </row>
    <row r="70" spans="1:63" ht="14.25" customHeight="1">
      <c r="A70" s="175">
        <v>5</v>
      </c>
      <c r="B70" s="324" t="str">
        <f>VLOOKUP(BJ64,[1]eMHH!$I$4:$DV$3046,19,FALSE)</f>
        <v>Very Unsatisfied</v>
      </c>
      <c r="C70" s="44"/>
      <c r="D70" s="44"/>
      <c r="E70" s="44"/>
      <c r="F70" s="44"/>
      <c r="G70" s="44"/>
      <c r="H70" s="44"/>
      <c r="I70" s="44"/>
      <c r="J70" s="44"/>
      <c r="K70" s="44"/>
      <c r="L70" s="44"/>
      <c r="M70" s="44"/>
      <c r="N70" s="44"/>
      <c r="O70" s="44"/>
      <c r="P70" s="44"/>
      <c r="Q70" s="44"/>
      <c r="R70" s="44"/>
      <c r="S70" s="175" t="s">
        <v>1</v>
      </c>
      <c r="U70" s="549"/>
      <c r="V70" s="195">
        <v>3</v>
      </c>
      <c r="W70" s="344" t="str">
        <f>VLOOKUP(BJ70,[1]eMHH!$I$4:$DV$3046,17,FALSE)</f>
        <v>Satisfied with Resolutions Some of the Time</v>
      </c>
      <c r="X70" s="189"/>
      <c r="Y70" s="178"/>
      <c r="Z70" s="155"/>
      <c r="AA70" s="155"/>
      <c r="AB70" s="155"/>
      <c r="AC70" s="155"/>
      <c r="AD70" s="155"/>
      <c r="AN70" s="175" t="s">
        <v>0</v>
      </c>
      <c r="AS70" s="41"/>
      <c r="AT70" s="268"/>
      <c r="AU70" s="199"/>
      <c r="AW70" s="41"/>
      <c r="AX70" s="41"/>
      <c r="AY70" s="41"/>
      <c r="AZ70" s="41"/>
      <c r="BA70" s="155"/>
      <c r="BB70" s="155"/>
      <c r="BC70" s="155"/>
      <c r="BD70" s="155"/>
      <c r="BE70" s="155"/>
      <c r="BF70" s="155"/>
      <c r="BG70" s="155"/>
      <c r="BH70" s="155"/>
      <c r="BJ70" s="174" t="s">
        <v>55</v>
      </c>
      <c r="BK70" s="174"/>
    </row>
    <row r="71" spans="1:63" ht="14.25" customHeight="1">
      <c r="U71" s="549"/>
      <c r="V71" s="195">
        <v>4</v>
      </c>
      <c r="W71" s="219" t="str">
        <f>VLOOKUP(BJ70,[1]eMHH!$I$4:$DV$3046,18,FALSE)</f>
        <v>Satisfied with Resolutions All of the Time</v>
      </c>
      <c r="X71" s="301"/>
      <c r="Y71" s="301"/>
      <c r="Z71" s="301"/>
      <c r="AA71" s="301"/>
      <c r="AB71" s="301"/>
      <c r="AC71" s="301"/>
      <c r="AD71" s="301"/>
      <c r="AE71" s="301"/>
      <c r="AF71" s="301"/>
      <c r="AG71" s="301"/>
      <c r="AH71" s="301"/>
      <c r="AI71" s="301"/>
      <c r="AJ71" s="301"/>
      <c r="AK71" s="301"/>
      <c r="AL71" s="301"/>
      <c r="AM71" s="301"/>
      <c r="AN71" s="175" t="s">
        <v>1</v>
      </c>
      <c r="AR71" s="41"/>
      <c r="AS71" s="41"/>
      <c r="AT71" s="41"/>
      <c r="AU71" s="41"/>
      <c r="AV71" s="41"/>
      <c r="AW71" s="41"/>
      <c r="AX71" s="41"/>
      <c r="AY71" s="41"/>
      <c r="BJ71" s="579">
        <f>VLOOKUP(BJ70,[1]eMHH!$I$4:$BU$30046,65,FALSE)</f>
        <v>4</v>
      </c>
      <c r="BK71" s="579"/>
    </row>
    <row r="72" spans="1:63" ht="15" customHeight="1">
      <c r="A72" s="286">
        <f>VLOOKUP(BJ67,[1]eMHH!$F$4:$H$3000,3,FALSE)</f>
        <v>10.089999999999998</v>
      </c>
      <c r="B72" s="286"/>
      <c r="C72" s="226" t="str">
        <f>VLOOKUP(BJ67,[1]eMHH!$I$4:$DV$3046,13,FALSE)</f>
        <v>Of the most recent disputes in the village over land, water, or marriage, were they resolved in a fair way in your opinion? [IF YES] Did this happen all of the time or just some of the time?</v>
      </c>
      <c r="D72" s="159"/>
      <c r="E72" s="159"/>
      <c r="F72" s="159"/>
      <c r="G72" s="159"/>
      <c r="H72" s="159"/>
      <c r="I72" s="159"/>
      <c r="J72" s="159"/>
      <c r="K72" s="159"/>
      <c r="L72" s="159"/>
      <c r="M72" s="159"/>
      <c r="N72" s="159"/>
      <c r="O72" s="159"/>
      <c r="P72" s="159"/>
      <c r="Q72" s="159"/>
      <c r="R72" s="159"/>
      <c r="S72" s="160"/>
      <c r="AQ72" s="268"/>
      <c r="AR72" s="559"/>
      <c r="AS72" s="199"/>
      <c r="AT72" s="199"/>
      <c r="AU72" s="199"/>
      <c r="AV72" s="199"/>
      <c r="AW72" s="199"/>
      <c r="AX72" s="199"/>
      <c r="AY72" s="199"/>
      <c r="AZ72" s="199"/>
      <c r="BA72" s="199"/>
      <c r="BB72" s="199"/>
      <c r="BC72" s="199"/>
      <c r="BD72" s="199"/>
      <c r="BE72" s="199"/>
      <c r="BF72" s="199"/>
      <c r="BG72" s="199"/>
      <c r="BH72" s="199"/>
      <c r="BI72" s="199"/>
      <c r="BJ72" s="193">
        <f>VLOOKUP(BJ70,[1]eMHH!$I$4:$DV$3046,4,FALSE)</f>
        <v>0</v>
      </c>
      <c r="BK72" s="193"/>
    </row>
    <row r="73" spans="1:63" ht="15" customHeight="1">
      <c r="A73" s="286"/>
      <c r="B73" s="286"/>
      <c r="C73" s="381"/>
      <c r="D73" s="184"/>
      <c r="E73" s="184"/>
      <c r="F73" s="184"/>
      <c r="G73" s="184"/>
      <c r="H73" s="184"/>
      <c r="I73" s="184"/>
      <c r="J73" s="184"/>
      <c r="K73" s="184"/>
      <c r="L73" s="184"/>
      <c r="M73" s="184"/>
      <c r="N73" s="184"/>
      <c r="O73" s="184"/>
      <c r="P73" s="184"/>
      <c r="Q73" s="184"/>
      <c r="R73" s="184"/>
      <c r="S73" s="185"/>
      <c r="T73" s="161"/>
    </row>
    <row r="74" spans="1:63" ht="15" customHeight="1">
      <c r="A74" s="286"/>
      <c r="B74" s="286"/>
      <c r="C74" s="381"/>
      <c r="D74" s="184"/>
      <c r="E74" s="184"/>
      <c r="F74" s="184"/>
      <c r="G74" s="184"/>
      <c r="H74" s="184"/>
      <c r="I74" s="184"/>
      <c r="J74" s="184"/>
      <c r="K74" s="184"/>
      <c r="L74" s="184"/>
      <c r="M74" s="184"/>
      <c r="N74" s="184"/>
      <c r="O74" s="184"/>
      <c r="P74" s="184"/>
      <c r="Q74" s="184"/>
      <c r="R74" s="184"/>
      <c r="S74" s="185"/>
      <c r="T74" s="161"/>
    </row>
    <row r="75" spans="1:63" ht="15" customHeight="1">
      <c r="A75" s="286"/>
      <c r="B75" s="286"/>
      <c r="C75" s="227"/>
      <c r="D75" s="165"/>
      <c r="E75" s="165"/>
      <c r="F75" s="165"/>
      <c r="G75" s="165"/>
      <c r="H75" s="165"/>
      <c r="I75" s="165"/>
      <c r="J75" s="165"/>
      <c r="K75" s="165"/>
      <c r="L75" s="165"/>
      <c r="M75" s="165"/>
      <c r="N75" s="165"/>
      <c r="O75" s="165"/>
      <c r="P75" s="165"/>
      <c r="Q75" s="165"/>
      <c r="R75" s="165"/>
      <c r="S75" s="166"/>
    </row>
    <row r="76" spans="1:63" ht="14.25" customHeight="1">
      <c r="A76" s="195">
        <v>1</v>
      </c>
      <c r="B76" s="188" t="str">
        <f>VLOOKUP(BJ67,[1]eMHH!$I$4:$DV$3046,15,FALSE)</f>
        <v>Not Applicable - No Disputes</v>
      </c>
      <c r="C76" s="189"/>
      <c r="D76" s="189"/>
      <c r="E76" s="189"/>
      <c r="F76" s="189"/>
      <c r="G76" s="13"/>
      <c r="H76" s="13"/>
      <c r="I76" s="13"/>
      <c r="L76" s="13"/>
      <c r="M76" s="13"/>
      <c r="N76" s="13"/>
      <c r="O76" s="13"/>
      <c r="P76" s="13"/>
      <c r="Q76" s="13"/>
      <c r="R76" s="13"/>
      <c r="S76" s="357"/>
      <c r="AP76" s="41"/>
      <c r="AQ76" s="41"/>
      <c r="AR76" s="41"/>
      <c r="AS76" s="41"/>
      <c r="AT76" s="41"/>
      <c r="AU76" s="41"/>
      <c r="AV76" s="41"/>
      <c r="AW76" s="41"/>
    </row>
    <row r="77" spans="1:63" ht="14.25" customHeight="1">
      <c r="A77" s="175">
        <v>2</v>
      </c>
      <c r="B77" s="331" t="str">
        <f>VLOOKUP(BJ67,[1]eMHH!$I$4:$DV$3046,16,FALSE)</f>
        <v>Not Applicable - No Disputes Were Resolved</v>
      </c>
      <c r="C77" s="66"/>
      <c r="D77" s="66"/>
      <c r="E77" s="62"/>
      <c r="F77" s="62"/>
      <c r="G77" s="62"/>
      <c r="H77" s="62"/>
      <c r="I77" s="62"/>
      <c r="L77" s="41"/>
      <c r="M77" s="13"/>
      <c r="N77" s="13"/>
      <c r="O77" s="13"/>
      <c r="P77" s="13"/>
      <c r="Q77" s="13"/>
      <c r="R77" s="13"/>
      <c r="S77" s="357"/>
    </row>
    <row r="78" spans="1:63" ht="14.25" customHeight="1">
      <c r="A78" s="195">
        <v>3</v>
      </c>
      <c r="B78" s="344" t="str">
        <f>VLOOKUP(BJ67,[1]eMHH!$I$4:$DV$3046,17,FALSE)</f>
        <v>Not Resolved in a Fair Way</v>
      </c>
      <c r="C78" s="189"/>
      <c r="D78" s="178"/>
      <c r="E78" s="155"/>
      <c r="F78" s="155"/>
      <c r="G78" s="155"/>
      <c r="H78" s="155"/>
      <c r="I78" s="155"/>
      <c r="S78" s="42"/>
    </row>
    <row r="79" spans="1:63" ht="14.25" customHeight="1">
      <c r="A79" s="195">
        <v>4</v>
      </c>
      <c r="B79" s="344" t="str">
        <f>VLOOKUP(BJ67,[1]eMHH!$I$4:$DV$3046,18,FALSE)</f>
        <v>Resolved in a Fair Way Some of the Time</v>
      </c>
      <c r="S79" s="175" t="s">
        <v>0</v>
      </c>
    </row>
    <row r="80" spans="1:63" ht="14.25" customHeight="1">
      <c r="A80" s="175">
        <v>5</v>
      </c>
      <c r="B80" s="219" t="str">
        <f>VLOOKUP(BJ67,[1]eMHH!$I$4:$DV$3046,19,FALSE)</f>
        <v>Resolved in a Fair Way All of the Time</v>
      </c>
      <c r="C80" s="44"/>
      <c r="D80" s="44"/>
      <c r="E80" s="44"/>
      <c r="F80" s="44"/>
      <c r="G80" s="44"/>
      <c r="H80" s="44"/>
      <c r="I80" s="44"/>
      <c r="J80" s="44"/>
      <c r="K80" s="44"/>
      <c r="L80" s="44"/>
      <c r="M80" s="44"/>
      <c r="N80" s="44"/>
      <c r="O80" s="44"/>
      <c r="P80" s="44"/>
      <c r="Q80" s="44"/>
      <c r="R80" s="44"/>
      <c r="S80" s="175" t="s">
        <v>1</v>
      </c>
    </row>
    <row r="81" spans="1:68" ht="14.25" customHeight="1"/>
    <row r="82" spans="1:68" ht="14.25" customHeight="1"/>
    <row r="83" spans="1:68" ht="15.75" customHeight="1">
      <c r="A83" s="10" t="str">
        <f>CONCATENATE([1]Sections!$A$1:$E$1," - / - ",[1]Sections!$A$13," ",[1]Sections!$B$13,": ",[1]Sections!$D$13," [ ",[1]Sections!$V$2," ",ROMAN(COUNT($BM$1:$BM$842))," / ",ROMAN(BM83)," ]")</f>
        <v>Male Head of Household Questionnaire - / - Section 10: Village Issues [ Page IV / III ]</v>
      </c>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L83" s="267">
        <v>2</v>
      </c>
      <c r="BM83" s="267">
        <v>3</v>
      </c>
    </row>
    <row r="84" spans="1:68" ht="6" customHeight="1">
      <c r="BK84" s="210"/>
    </row>
    <row r="85" spans="1:68" ht="15.95" customHeight="1">
      <c r="A85" s="226" t="str">
        <f>VLOOKUP(BJ85,[1]eMHH!$I$4:$DV$3046,13,FALSE)</f>
        <v>I am going to read a list of responsibilities or duties. In your opinion, which authorities or Influential peole should be responsible for these activities: [1] {malik / arbab / qayridar}; [2] {khan / zamindar / beg / baay}; [3] {mullah / imam / mosque mullah}; [4] commander; [5] {tribal elders / white beards}; [6] {NAME OF COUNCIL 1}; [7] Afghan National Police; [8] District Government; [9] Provincial Government; [10] Central Government; or [11] Someone Else?:</v>
      </c>
      <c r="B85" s="159"/>
      <c r="C85" s="159"/>
      <c r="D85" s="159"/>
      <c r="E85" s="159"/>
      <c r="F85" s="159"/>
      <c r="G85" s="159"/>
      <c r="H85" s="159"/>
      <c r="I85" s="159"/>
      <c r="J85" s="159"/>
      <c r="K85" s="159"/>
      <c r="L85" s="159"/>
      <c r="M85" s="159"/>
      <c r="N85" s="159"/>
      <c r="O85" s="159"/>
      <c r="P85" s="159"/>
      <c r="Q85" s="159"/>
      <c r="R85" s="159"/>
      <c r="S85" s="159"/>
      <c r="T85" s="159"/>
      <c r="U85" s="159"/>
      <c r="V85" s="159"/>
      <c r="W85" s="159"/>
      <c r="X85" s="159"/>
      <c r="Y85" s="159"/>
      <c r="Z85" s="159"/>
      <c r="AA85" s="159"/>
      <c r="AB85" s="159"/>
      <c r="AC85" s="159"/>
      <c r="AD85" s="159"/>
      <c r="AE85" s="159"/>
      <c r="AF85" s="159"/>
      <c r="AG85" s="159"/>
      <c r="AH85" s="159"/>
      <c r="AI85" s="159"/>
      <c r="AJ85" s="159"/>
      <c r="AK85" s="159"/>
      <c r="AL85" s="159"/>
      <c r="AM85" s="159"/>
      <c r="AN85" s="159"/>
      <c r="AO85" s="159"/>
      <c r="AP85" s="159"/>
      <c r="AQ85" s="159"/>
      <c r="AR85" s="159"/>
      <c r="AS85" s="159"/>
      <c r="AT85" s="159"/>
      <c r="AU85" s="159"/>
      <c r="AV85" s="159"/>
      <c r="AW85" s="159"/>
      <c r="AX85" s="159"/>
      <c r="AY85" s="159"/>
      <c r="AZ85" s="159"/>
      <c r="BA85" s="159"/>
      <c r="BB85" s="159"/>
      <c r="BC85" s="159"/>
      <c r="BD85" s="159"/>
      <c r="BE85" s="159"/>
      <c r="BF85" s="159"/>
      <c r="BG85" s="159"/>
      <c r="BH85" s="159"/>
      <c r="BI85" s="160"/>
      <c r="BJ85" s="155">
        <v>14.99</v>
      </c>
      <c r="BK85" s="210"/>
      <c r="BL85" s="268"/>
      <c r="BM85" s="268"/>
      <c r="BN85" s="268"/>
      <c r="BO85" s="268"/>
    </row>
    <row r="86" spans="1:68" ht="15.95" customHeight="1">
      <c r="A86" s="381"/>
      <c r="B86" s="184"/>
      <c r="C86" s="184"/>
      <c r="D86" s="184"/>
      <c r="E86" s="184"/>
      <c r="F86" s="184"/>
      <c r="G86" s="184"/>
      <c r="H86" s="184"/>
      <c r="I86" s="184"/>
      <c r="J86" s="184"/>
      <c r="K86" s="184"/>
      <c r="L86" s="184"/>
      <c r="M86" s="184"/>
      <c r="N86" s="184"/>
      <c r="O86" s="184"/>
      <c r="P86" s="184"/>
      <c r="Q86" s="184"/>
      <c r="R86" s="184"/>
      <c r="S86" s="184"/>
      <c r="T86" s="184"/>
      <c r="U86" s="184"/>
      <c r="V86" s="184"/>
      <c r="W86" s="184"/>
      <c r="X86" s="184"/>
      <c r="Y86" s="184"/>
      <c r="Z86" s="184"/>
      <c r="AA86" s="184"/>
      <c r="AB86" s="184"/>
      <c r="AC86" s="184"/>
      <c r="AD86" s="184"/>
      <c r="AE86" s="184"/>
      <c r="AF86" s="184"/>
      <c r="AG86" s="184"/>
      <c r="AH86" s="184"/>
      <c r="AI86" s="184"/>
      <c r="AJ86" s="184"/>
      <c r="AK86" s="184"/>
      <c r="AL86" s="184"/>
      <c r="AM86" s="184"/>
      <c r="AN86" s="184"/>
      <c r="AO86" s="184"/>
      <c r="AP86" s="184"/>
      <c r="AQ86" s="184"/>
      <c r="AR86" s="184"/>
      <c r="AS86" s="184"/>
      <c r="AT86" s="184"/>
      <c r="AU86" s="184"/>
      <c r="AV86" s="184"/>
      <c r="AW86" s="184"/>
      <c r="AX86" s="184"/>
      <c r="AY86" s="184"/>
      <c r="AZ86" s="184"/>
      <c r="BA86" s="184"/>
      <c r="BB86" s="184"/>
      <c r="BC86" s="184"/>
      <c r="BD86" s="184"/>
      <c r="BE86" s="184"/>
      <c r="BF86" s="184"/>
      <c r="BG86" s="184"/>
      <c r="BH86" s="184"/>
      <c r="BI86" s="185"/>
      <c r="BJ86" s="13"/>
      <c r="BK86" s="560"/>
      <c r="BL86" s="268"/>
      <c r="BM86" s="268"/>
      <c r="BN86" s="268"/>
      <c r="BO86" s="268"/>
    </row>
    <row r="87" spans="1:68" ht="15.95" customHeight="1">
      <c r="A87" s="227"/>
      <c r="B87" s="165"/>
      <c r="C87" s="165"/>
      <c r="D87" s="165"/>
      <c r="E87" s="165"/>
      <c r="F87" s="165"/>
      <c r="G87" s="165"/>
      <c r="H87" s="165"/>
      <c r="I87" s="165"/>
      <c r="J87" s="165"/>
      <c r="K87" s="165"/>
      <c r="L87" s="165"/>
      <c r="M87" s="165"/>
      <c r="N87" s="165"/>
      <c r="O87" s="165"/>
      <c r="P87" s="165"/>
      <c r="Q87" s="165"/>
      <c r="R87" s="165"/>
      <c r="S87" s="165"/>
      <c r="T87" s="165"/>
      <c r="U87" s="165"/>
      <c r="V87" s="165"/>
      <c r="W87" s="165"/>
      <c r="X87" s="165"/>
      <c r="Y87" s="165"/>
      <c r="Z87" s="165"/>
      <c r="AA87" s="165"/>
      <c r="AB87" s="165"/>
      <c r="AC87" s="165"/>
      <c r="AD87" s="165"/>
      <c r="AE87" s="165"/>
      <c r="AF87" s="165"/>
      <c r="AG87" s="165"/>
      <c r="AH87" s="165"/>
      <c r="AI87" s="165"/>
      <c r="AJ87" s="165"/>
      <c r="AK87" s="165"/>
      <c r="AL87" s="165"/>
      <c r="AM87" s="165"/>
      <c r="AN87" s="165"/>
      <c r="AO87" s="165"/>
      <c r="AP87" s="165"/>
      <c r="AQ87" s="165"/>
      <c r="AR87" s="165"/>
      <c r="AS87" s="165"/>
      <c r="AT87" s="165"/>
      <c r="AU87" s="165"/>
      <c r="AV87" s="165"/>
      <c r="AW87" s="165"/>
      <c r="AX87" s="165"/>
      <c r="AY87" s="165"/>
      <c r="AZ87" s="165"/>
      <c r="BA87" s="165"/>
      <c r="BB87" s="165"/>
      <c r="BC87" s="165"/>
      <c r="BD87" s="165"/>
      <c r="BE87" s="165"/>
      <c r="BF87" s="165"/>
      <c r="BG87" s="165"/>
      <c r="BH87" s="165"/>
      <c r="BI87" s="166"/>
      <c r="BJ87" s="13"/>
      <c r="BK87" s="161"/>
      <c r="BL87" s="268"/>
      <c r="BM87" s="268"/>
      <c r="BN87" s="268"/>
      <c r="BO87" s="268"/>
    </row>
    <row r="88" spans="1:68" ht="15" customHeight="1">
      <c r="A88" s="581"/>
      <c r="B88" s="582"/>
      <c r="C88" s="582"/>
      <c r="D88" s="582"/>
      <c r="E88" s="582"/>
      <c r="F88" s="582"/>
      <c r="G88" s="582"/>
      <c r="H88" s="582"/>
      <c r="I88" s="582"/>
      <c r="J88" s="582"/>
      <c r="K88" s="582"/>
      <c r="L88" s="582"/>
      <c r="M88" s="583"/>
      <c r="N88" s="584" t="str">
        <f>VLOOKUP(BJ85,[1]eMHH!$I$4:$DV$3046,15,FALSE)</f>
        <v>Malik / Arbab / Qariyadar</v>
      </c>
      <c r="O88" s="584"/>
      <c r="P88" s="584"/>
      <c r="Q88" s="584" t="str">
        <f>VLOOKUP(BJ85,[1]eMHH!$I$4:$DV$3046,16,FALSE)</f>
        <v>Khan / Zamindar / Beg / Baay</v>
      </c>
      <c r="R88" s="584"/>
      <c r="S88" s="584"/>
      <c r="T88" s="585" t="str">
        <f>VLOOKUP(BJ85,[1]eMHH!$I$4:$DV$3046,17,FALSE)</f>
        <v>Mullah / Imam / Mosque Mullah</v>
      </c>
      <c r="U88" s="586"/>
      <c r="V88" s="586"/>
      <c r="W88" s="587"/>
      <c r="X88" s="584" t="str">
        <f>VLOOKUP(BJ85,[1]eMHH!$I$4:$DV$3046,18,FALSE)</f>
        <v>Commander</v>
      </c>
      <c r="Y88" s="584"/>
      <c r="Z88" s="584"/>
      <c r="AA88" s="584" t="str">
        <f>VLOOKUP(BJ85,[1]eMHH!$I$4:$DV$3046,19,FALSE)</f>
        <v>Tribal Elders / Whitebeards</v>
      </c>
      <c r="AB88" s="584"/>
      <c r="AC88" s="584"/>
      <c r="AD88" s="584"/>
      <c r="AE88" s="584" t="str">
        <f>VLOOKUP(BJ85,[1]eMHH!$I$4:$DV$3046,20,FALSE)</f>
        <v>{NAME OF COUNCIL 1}</v>
      </c>
      <c r="AF88" s="584"/>
      <c r="AG88" s="584"/>
      <c r="AH88" s="584" t="str">
        <f>VLOOKUP(BJ85,[1]eMHH!$I$4:$DV$3046,21,FALSE)</f>
        <v>Police</v>
      </c>
      <c r="AI88" s="584"/>
      <c r="AJ88" s="584"/>
      <c r="AK88" s="584" t="str">
        <f>VLOOKUP(BJ85,[1]eMHH!$I$4:$DV$3046,22,FALSE)</f>
        <v>District Government</v>
      </c>
      <c r="AL88" s="584"/>
      <c r="AM88" s="584"/>
      <c r="AN88" s="584" t="str">
        <f>VLOOKUP(BJ85,[1]eMHH!$I$4:$DV$3046,23,FALSE)</f>
        <v>Provincial Government</v>
      </c>
      <c r="AO88" s="584"/>
      <c r="AP88" s="584"/>
      <c r="AQ88" s="584" t="str">
        <f>VLOOKUP(BJ85,[1]eMHH!$I$4:$DV$3046,24,FALSE)</f>
        <v>Central Government</v>
      </c>
      <c r="AR88" s="584"/>
      <c r="AS88" s="584"/>
      <c r="AT88" s="584"/>
      <c r="AU88" s="585" t="str">
        <f>VLOOKUP(BJ85,[1]eMHH!$I$4:$DV$3046,25,FALSE)</f>
        <v>Other:</v>
      </c>
      <c r="AV88" s="586"/>
      <c r="AW88" s="586"/>
      <c r="AX88" s="586"/>
      <c r="AY88" s="586"/>
      <c r="AZ88" s="586"/>
      <c r="BA88" s="586"/>
      <c r="BB88" s="586"/>
      <c r="BC88" s="586"/>
      <c r="BD88" s="586"/>
      <c r="BE88" s="587"/>
      <c r="BF88" s="588" t="str">
        <f>VLOOKUP(BJ85,[1]eMHH!$I$4:$DV$3046,26,FALSE)</f>
        <v>Villagers</v>
      </c>
      <c r="BG88" s="589"/>
      <c r="BH88" s="589"/>
      <c r="BI88" s="508"/>
      <c r="BJ88" s="155"/>
      <c r="BK88" s="155"/>
      <c r="BL88" s="268"/>
      <c r="BM88" s="268"/>
      <c r="BN88" s="268"/>
      <c r="BO88" s="268"/>
    </row>
    <row r="89" spans="1:68" ht="15" customHeight="1" thickBot="1">
      <c r="A89" s="590"/>
      <c r="B89" s="591"/>
      <c r="C89" s="591"/>
      <c r="D89" s="591"/>
      <c r="E89" s="591"/>
      <c r="F89" s="591"/>
      <c r="G89" s="591"/>
      <c r="H89" s="591"/>
      <c r="I89" s="591"/>
      <c r="J89" s="591"/>
      <c r="K89" s="591"/>
      <c r="L89" s="591"/>
      <c r="M89" s="592"/>
      <c r="N89" s="593"/>
      <c r="O89" s="593"/>
      <c r="P89" s="593"/>
      <c r="Q89" s="593"/>
      <c r="R89" s="593"/>
      <c r="S89" s="593"/>
      <c r="T89" s="594"/>
      <c r="U89" s="595"/>
      <c r="V89" s="595"/>
      <c r="W89" s="596"/>
      <c r="X89" s="593"/>
      <c r="Y89" s="593"/>
      <c r="Z89" s="593"/>
      <c r="AA89" s="593"/>
      <c r="AB89" s="593"/>
      <c r="AC89" s="593"/>
      <c r="AD89" s="593"/>
      <c r="AE89" s="593"/>
      <c r="AF89" s="593"/>
      <c r="AG89" s="593"/>
      <c r="AH89" s="593"/>
      <c r="AI89" s="593"/>
      <c r="AJ89" s="593"/>
      <c r="AK89" s="593"/>
      <c r="AL89" s="593"/>
      <c r="AM89" s="593"/>
      <c r="AN89" s="593"/>
      <c r="AO89" s="593"/>
      <c r="AP89" s="593"/>
      <c r="AQ89" s="593"/>
      <c r="AR89" s="593"/>
      <c r="AS89" s="593"/>
      <c r="AT89" s="593"/>
      <c r="AU89" s="594"/>
      <c r="AV89" s="595"/>
      <c r="AW89" s="595"/>
      <c r="AX89" s="595"/>
      <c r="AY89" s="595"/>
      <c r="AZ89" s="595"/>
      <c r="BA89" s="595"/>
      <c r="BB89" s="595"/>
      <c r="BC89" s="595"/>
      <c r="BD89" s="595"/>
      <c r="BE89" s="596"/>
      <c r="BF89" s="597"/>
      <c r="BG89" s="598"/>
      <c r="BH89" s="598"/>
      <c r="BI89" s="599"/>
      <c r="BJ89" s="155"/>
      <c r="BK89" s="155"/>
      <c r="BL89" s="268"/>
      <c r="BM89" s="268"/>
      <c r="BN89" s="268"/>
      <c r="BO89" s="268"/>
    </row>
    <row r="90" spans="1:68" ht="15" customHeight="1" thickBot="1">
      <c r="A90" s="590"/>
      <c r="B90" s="591"/>
      <c r="C90" s="591"/>
      <c r="D90" s="591"/>
      <c r="E90" s="591"/>
      <c r="F90" s="591"/>
      <c r="G90" s="591"/>
      <c r="H90" s="591"/>
      <c r="I90" s="591"/>
      <c r="J90" s="591"/>
      <c r="K90" s="591"/>
      <c r="L90" s="591"/>
      <c r="M90" s="592"/>
      <c r="N90" s="600"/>
      <c r="O90" s="600"/>
      <c r="P90" s="600"/>
      <c r="Q90" s="600"/>
      <c r="R90" s="600"/>
      <c r="S90" s="600"/>
      <c r="T90" s="594"/>
      <c r="U90" s="595"/>
      <c r="V90" s="595"/>
      <c r="W90" s="596"/>
      <c r="X90" s="600"/>
      <c r="Y90" s="600"/>
      <c r="Z90" s="600"/>
      <c r="AA90" s="600"/>
      <c r="AB90" s="600"/>
      <c r="AC90" s="600"/>
      <c r="AD90" s="600"/>
      <c r="AE90" s="600"/>
      <c r="AF90" s="600"/>
      <c r="AG90" s="600"/>
      <c r="AH90" s="600"/>
      <c r="AI90" s="600"/>
      <c r="AJ90" s="600"/>
      <c r="AK90" s="600"/>
      <c r="AL90" s="600"/>
      <c r="AM90" s="600"/>
      <c r="AN90" s="600"/>
      <c r="AO90" s="600"/>
      <c r="AP90" s="600"/>
      <c r="AQ90" s="600"/>
      <c r="AR90" s="600"/>
      <c r="AS90" s="600"/>
      <c r="AT90" s="600"/>
      <c r="AU90" s="601"/>
      <c r="AV90" s="602"/>
      <c r="AW90" s="602"/>
      <c r="AX90" s="602"/>
      <c r="AY90" s="602"/>
      <c r="AZ90" s="602"/>
      <c r="BA90" s="602"/>
      <c r="BB90" s="602"/>
      <c r="BC90" s="602"/>
      <c r="BD90" s="602"/>
      <c r="BE90" s="603"/>
      <c r="BF90" s="597"/>
      <c r="BG90" s="598"/>
      <c r="BH90" s="598"/>
      <c r="BI90" s="604"/>
      <c r="BJ90" s="155"/>
      <c r="BK90" s="155"/>
      <c r="BL90" s="268"/>
      <c r="BM90" s="268"/>
      <c r="BN90" s="268"/>
      <c r="BO90" s="268"/>
    </row>
    <row r="91" spans="1:68" ht="15.95" customHeight="1" thickBot="1">
      <c r="A91" s="605">
        <f>VLOOKUP(BJ91,[1]eMHH!$F$4:$H$3000,3,FALSE)</f>
        <v>10.109999999999998</v>
      </c>
      <c r="B91" s="606"/>
      <c r="C91" s="184" t="str">
        <f>VLOOKUP(BJ91,[1]eMHH!$I$4:$DV$515,13,FALSE)</f>
        <v>Resolving civil disputes which occur between people in the village over marriage issues</v>
      </c>
      <c r="D91" s="184"/>
      <c r="E91" s="184"/>
      <c r="F91" s="184"/>
      <c r="G91" s="184"/>
      <c r="H91" s="184"/>
      <c r="I91" s="184"/>
      <c r="J91" s="184"/>
      <c r="K91" s="184"/>
      <c r="L91" s="184"/>
      <c r="M91" s="185"/>
      <c r="N91" s="607">
        <v>1</v>
      </c>
      <c r="O91" s="608"/>
      <c r="P91" s="609"/>
      <c r="Q91" s="607">
        <v>2</v>
      </c>
      <c r="R91" s="608"/>
      <c r="S91" s="609"/>
      <c r="T91" s="257">
        <v>3</v>
      </c>
      <c r="U91" s="257"/>
      <c r="V91" s="257"/>
      <c r="W91" s="257"/>
      <c r="X91" s="607">
        <v>4</v>
      </c>
      <c r="Y91" s="608"/>
      <c r="Z91" s="609"/>
      <c r="AA91" s="607">
        <v>5</v>
      </c>
      <c r="AB91" s="608"/>
      <c r="AC91" s="608"/>
      <c r="AD91" s="609"/>
      <c r="AE91" s="607">
        <v>6</v>
      </c>
      <c r="AF91" s="608"/>
      <c r="AG91" s="609"/>
      <c r="AH91" s="607">
        <v>7</v>
      </c>
      <c r="AI91" s="608"/>
      <c r="AJ91" s="609"/>
      <c r="AK91" s="607">
        <v>8</v>
      </c>
      <c r="AL91" s="608"/>
      <c r="AM91" s="609"/>
      <c r="AN91" s="607">
        <v>9</v>
      </c>
      <c r="AO91" s="608"/>
      <c r="AP91" s="609"/>
      <c r="AQ91" s="607">
        <v>10</v>
      </c>
      <c r="AR91" s="608"/>
      <c r="AS91" s="608"/>
      <c r="AT91" s="608"/>
      <c r="AU91" s="610" t="s">
        <v>9</v>
      </c>
      <c r="AV91" s="611"/>
      <c r="AW91" s="612"/>
      <c r="AX91" s="612"/>
      <c r="AY91" s="612"/>
      <c r="AZ91" s="612"/>
      <c r="BA91" s="612"/>
      <c r="BB91" s="612"/>
      <c r="BC91" s="612"/>
      <c r="BD91" s="612"/>
      <c r="BE91" s="613"/>
      <c r="BF91" s="614">
        <v>12</v>
      </c>
      <c r="BG91" s="615"/>
      <c r="BH91" s="616"/>
      <c r="BI91" s="617" t="s">
        <v>0</v>
      </c>
      <c r="BJ91" s="618">
        <v>14.16</v>
      </c>
      <c r="BK91" s="174"/>
      <c r="BL91" s="268"/>
      <c r="BM91" s="268"/>
      <c r="BN91" s="268"/>
      <c r="BO91" s="268"/>
    </row>
    <row r="92" spans="1:68" ht="15.95" customHeight="1" thickBot="1">
      <c r="A92" s="605"/>
      <c r="B92" s="606"/>
      <c r="C92" s="165"/>
      <c r="D92" s="165"/>
      <c r="E92" s="165"/>
      <c r="F92" s="165"/>
      <c r="G92" s="165"/>
      <c r="H92" s="165"/>
      <c r="I92" s="165"/>
      <c r="J92" s="165"/>
      <c r="K92" s="165"/>
      <c r="L92" s="165"/>
      <c r="M92" s="166"/>
      <c r="N92" s="619"/>
      <c r="O92" s="620"/>
      <c r="P92" s="621"/>
      <c r="Q92" s="619"/>
      <c r="R92" s="620"/>
      <c r="S92" s="621"/>
      <c r="T92" s="257"/>
      <c r="U92" s="257"/>
      <c r="V92" s="257"/>
      <c r="W92" s="257"/>
      <c r="X92" s="619"/>
      <c r="Y92" s="620"/>
      <c r="Z92" s="621"/>
      <c r="AA92" s="619"/>
      <c r="AB92" s="620"/>
      <c r="AC92" s="620"/>
      <c r="AD92" s="621"/>
      <c r="AE92" s="619"/>
      <c r="AF92" s="620"/>
      <c r="AG92" s="621"/>
      <c r="AH92" s="619"/>
      <c r="AI92" s="620"/>
      <c r="AJ92" s="621"/>
      <c r="AK92" s="619"/>
      <c r="AL92" s="620"/>
      <c r="AM92" s="621"/>
      <c r="AN92" s="619"/>
      <c r="AO92" s="620"/>
      <c r="AP92" s="621"/>
      <c r="AQ92" s="619"/>
      <c r="AR92" s="620"/>
      <c r="AS92" s="620"/>
      <c r="AT92" s="620"/>
      <c r="AU92" s="622"/>
      <c r="AV92" s="623"/>
      <c r="AW92" s="624"/>
      <c r="AX92" s="624"/>
      <c r="AY92" s="624"/>
      <c r="AZ92" s="624"/>
      <c r="BA92" s="624"/>
      <c r="BB92" s="624"/>
      <c r="BC92" s="624"/>
      <c r="BD92" s="624"/>
      <c r="BE92" s="625"/>
      <c r="BF92" s="614"/>
      <c r="BG92" s="615"/>
      <c r="BH92" s="616"/>
      <c r="BI92" s="476" t="s">
        <v>1</v>
      </c>
      <c r="BJ92" s="626">
        <f>VLOOKUP(BJ91,[1]eMHH!$I$4:$DV$515,65,FALSE)</f>
        <v>12</v>
      </c>
      <c r="BK92" s="155"/>
      <c r="BL92" s="268"/>
      <c r="BM92" s="268"/>
      <c r="BN92" s="268"/>
      <c r="BO92" s="268"/>
    </row>
    <row r="93" spans="1:68" ht="15.95" customHeight="1" thickBot="1">
      <c r="A93" s="627">
        <f>VLOOKUP(BJ93,[1]eMHH!$F$4:$H$3000,3,FALSE)</f>
        <v>10.119999999999997</v>
      </c>
      <c r="B93" s="628"/>
      <c r="C93" s="159" t="str">
        <f>VLOOKUP(BJ93,[1]eMHH!$I$4:$DV$515,13,FALSE)</f>
        <v>Resolving civil disputes which occur between people in the village over land and irrigation</v>
      </c>
      <c r="D93" s="159"/>
      <c r="E93" s="159"/>
      <c r="F93" s="159"/>
      <c r="G93" s="159"/>
      <c r="H93" s="159"/>
      <c r="I93" s="159"/>
      <c r="J93" s="159"/>
      <c r="K93" s="159"/>
      <c r="L93" s="159"/>
      <c r="M93" s="160"/>
      <c r="N93" s="257">
        <v>1</v>
      </c>
      <c r="O93" s="257"/>
      <c r="P93" s="257"/>
      <c r="Q93" s="257">
        <v>2</v>
      </c>
      <c r="R93" s="257"/>
      <c r="S93" s="257"/>
      <c r="T93" s="257">
        <v>3</v>
      </c>
      <c r="U93" s="257"/>
      <c r="V93" s="257"/>
      <c r="W93" s="257"/>
      <c r="X93" s="257">
        <v>4</v>
      </c>
      <c r="Y93" s="257"/>
      <c r="Z93" s="257"/>
      <c r="AA93" s="257">
        <v>5</v>
      </c>
      <c r="AB93" s="257"/>
      <c r="AC93" s="257"/>
      <c r="AD93" s="257"/>
      <c r="AE93" s="257">
        <v>6</v>
      </c>
      <c r="AF93" s="257"/>
      <c r="AG93" s="257"/>
      <c r="AH93" s="257">
        <v>7</v>
      </c>
      <c r="AI93" s="257"/>
      <c r="AJ93" s="257"/>
      <c r="AK93" s="257">
        <v>8</v>
      </c>
      <c r="AL93" s="257"/>
      <c r="AM93" s="257"/>
      <c r="AN93" s="257">
        <v>9</v>
      </c>
      <c r="AO93" s="257"/>
      <c r="AP93" s="257"/>
      <c r="AQ93" s="257">
        <v>10</v>
      </c>
      <c r="AR93" s="257"/>
      <c r="AS93" s="257"/>
      <c r="AT93" s="520"/>
      <c r="AU93" s="610" t="s">
        <v>9</v>
      </c>
      <c r="AV93" s="611"/>
      <c r="AW93" s="612"/>
      <c r="AX93" s="612"/>
      <c r="AY93" s="612"/>
      <c r="AZ93" s="612"/>
      <c r="BA93" s="612"/>
      <c r="BB93" s="612"/>
      <c r="BC93" s="612"/>
      <c r="BD93" s="612"/>
      <c r="BE93" s="613"/>
      <c r="BF93" s="629">
        <v>12</v>
      </c>
      <c r="BG93" s="257"/>
      <c r="BH93" s="630"/>
      <c r="BI93" s="631"/>
      <c r="BJ93" s="618">
        <v>14.17</v>
      </c>
      <c r="BK93" s="174"/>
      <c r="BL93" s="268"/>
      <c r="BM93" s="268"/>
      <c r="BN93" s="268"/>
      <c r="BO93" s="268"/>
    </row>
    <row r="94" spans="1:68" ht="15.95" customHeight="1">
      <c r="A94" s="632"/>
      <c r="B94" s="633"/>
      <c r="C94" s="184"/>
      <c r="D94" s="184"/>
      <c r="E94" s="184"/>
      <c r="F94" s="184"/>
      <c r="G94" s="184"/>
      <c r="H94" s="184"/>
      <c r="I94" s="184"/>
      <c r="J94" s="184"/>
      <c r="K94" s="184"/>
      <c r="L94" s="184"/>
      <c r="M94" s="185"/>
      <c r="N94" s="257"/>
      <c r="O94" s="257"/>
      <c r="P94" s="257"/>
      <c r="Q94" s="257"/>
      <c r="R94" s="257"/>
      <c r="S94" s="257"/>
      <c r="T94" s="257"/>
      <c r="U94" s="257"/>
      <c r="V94" s="257"/>
      <c r="W94" s="257"/>
      <c r="X94" s="257"/>
      <c r="Y94" s="257"/>
      <c r="Z94" s="257"/>
      <c r="AA94" s="257"/>
      <c r="AB94" s="257"/>
      <c r="AC94" s="257"/>
      <c r="AD94" s="257"/>
      <c r="AE94" s="257"/>
      <c r="AF94" s="257"/>
      <c r="AG94" s="257"/>
      <c r="AH94" s="257"/>
      <c r="AI94" s="257"/>
      <c r="AJ94" s="257"/>
      <c r="AK94" s="257"/>
      <c r="AL94" s="257"/>
      <c r="AM94" s="257"/>
      <c r="AN94" s="257"/>
      <c r="AO94" s="257"/>
      <c r="AP94" s="257"/>
      <c r="AQ94" s="257"/>
      <c r="AR94" s="257"/>
      <c r="AS94" s="257"/>
      <c r="AT94" s="520"/>
      <c r="AU94" s="634"/>
      <c r="AV94" s="635"/>
      <c r="AW94" s="164"/>
      <c r="AX94" s="164"/>
      <c r="AY94" s="164"/>
      <c r="AZ94" s="164"/>
      <c r="BA94" s="164"/>
      <c r="BB94" s="164"/>
      <c r="BC94" s="164"/>
      <c r="BD94" s="164"/>
      <c r="BE94" s="636"/>
      <c r="BF94" s="629"/>
      <c r="BG94" s="257"/>
      <c r="BH94" s="630"/>
      <c r="BI94" s="637" t="s">
        <v>0</v>
      </c>
      <c r="BJ94" s="626">
        <f>VLOOKUP(BJ93,[1]eMHH!$I$4:$DV$515,65,FALSE)</f>
        <v>12</v>
      </c>
      <c r="BK94" s="41"/>
      <c r="BL94" s="268"/>
      <c r="BM94" s="268"/>
      <c r="BN94" s="268"/>
      <c r="BO94" s="268"/>
      <c r="BP94" s="268"/>
    </row>
    <row r="95" spans="1:68" ht="15.95" customHeight="1" thickBot="1">
      <c r="A95" s="632"/>
      <c r="B95" s="633"/>
      <c r="C95" s="165"/>
      <c r="D95" s="165"/>
      <c r="E95" s="165"/>
      <c r="F95" s="165"/>
      <c r="G95" s="165"/>
      <c r="H95" s="165"/>
      <c r="I95" s="165"/>
      <c r="J95" s="165"/>
      <c r="K95" s="165"/>
      <c r="L95" s="165"/>
      <c r="M95" s="166"/>
      <c r="N95" s="257"/>
      <c r="O95" s="257"/>
      <c r="P95" s="257"/>
      <c r="Q95" s="257"/>
      <c r="R95" s="257"/>
      <c r="S95" s="257"/>
      <c r="T95" s="257"/>
      <c r="U95" s="257"/>
      <c r="V95" s="257"/>
      <c r="W95" s="257"/>
      <c r="X95" s="257"/>
      <c r="Y95" s="257"/>
      <c r="Z95" s="257"/>
      <c r="AA95" s="257"/>
      <c r="AB95" s="257"/>
      <c r="AC95" s="257"/>
      <c r="AD95" s="257"/>
      <c r="AE95" s="257"/>
      <c r="AF95" s="257"/>
      <c r="AG95" s="257"/>
      <c r="AH95" s="257"/>
      <c r="AI95" s="257"/>
      <c r="AJ95" s="257"/>
      <c r="AK95" s="257"/>
      <c r="AL95" s="257"/>
      <c r="AM95" s="257"/>
      <c r="AN95" s="257"/>
      <c r="AO95" s="257"/>
      <c r="AP95" s="257"/>
      <c r="AQ95" s="257"/>
      <c r="AR95" s="257"/>
      <c r="AS95" s="257"/>
      <c r="AT95" s="520"/>
      <c r="AU95" s="622"/>
      <c r="AV95" s="623"/>
      <c r="AW95" s="624"/>
      <c r="AX95" s="624"/>
      <c r="AY95" s="624"/>
      <c r="AZ95" s="624"/>
      <c r="BA95" s="624"/>
      <c r="BB95" s="624"/>
      <c r="BC95" s="624"/>
      <c r="BD95" s="624"/>
      <c r="BE95" s="625"/>
      <c r="BF95" s="629"/>
      <c r="BG95" s="257"/>
      <c r="BH95" s="630"/>
      <c r="BI95" s="638" t="s">
        <v>1</v>
      </c>
      <c r="BK95" s="41"/>
      <c r="BL95" s="268"/>
      <c r="BM95" s="268"/>
      <c r="BN95" s="268"/>
      <c r="BO95" s="343"/>
      <c r="BP95" s="343"/>
    </row>
    <row r="96" spans="1:68" ht="15.95" customHeight="1" thickBot="1">
      <c r="A96" s="605">
        <f>VLOOKUP(BJ96,[1]eMHH!$F$4:$H$3000,3,FALSE)</f>
        <v>10.129999999999997</v>
      </c>
      <c r="B96" s="606"/>
      <c r="C96" s="184" t="str">
        <f>VLOOKUP(BJ96,[1]eMHH!$I$4:$DV$515,13,FALSE)</f>
        <v>Protecting the village from attack by bandits or other armed groups</v>
      </c>
      <c r="D96" s="184"/>
      <c r="E96" s="184"/>
      <c r="F96" s="184"/>
      <c r="G96" s="184"/>
      <c r="H96" s="184"/>
      <c r="I96" s="184"/>
      <c r="J96" s="184"/>
      <c r="K96" s="184"/>
      <c r="L96" s="184"/>
      <c r="M96" s="185"/>
      <c r="N96" s="607">
        <v>1</v>
      </c>
      <c r="O96" s="608"/>
      <c r="P96" s="609"/>
      <c r="Q96" s="607">
        <v>2</v>
      </c>
      <c r="R96" s="608"/>
      <c r="S96" s="609"/>
      <c r="T96" s="257">
        <v>3</v>
      </c>
      <c r="U96" s="257"/>
      <c r="V96" s="257"/>
      <c r="W96" s="257"/>
      <c r="X96" s="607">
        <v>4</v>
      </c>
      <c r="Y96" s="608"/>
      <c r="Z96" s="609"/>
      <c r="AA96" s="607">
        <v>5</v>
      </c>
      <c r="AB96" s="608"/>
      <c r="AC96" s="608"/>
      <c r="AD96" s="609"/>
      <c r="AE96" s="607">
        <v>6</v>
      </c>
      <c r="AF96" s="608"/>
      <c r="AG96" s="609"/>
      <c r="AH96" s="607">
        <v>7</v>
      </c>
      <c r="AI96" s="608"/>
      <c r="AJ96" s="609"/>
      <c r="AK96" s="607">
        <v>8</v>
      </c>
      <c r="AL96" s="608"/>
      <c r="AM96" s="609"/>
      <c r="AN96" s="607">
        <v>9</v>
      </c>
      <c r="AO96" s="608"/>
      <c r="AP96" s="609"/>
      <c r="AQ96" s="607">
        <v>10</v>
      </c>
      <c r="AR96" s="608"/>
      <c r="AS96" s="608"/>
      <c r="AT96" s="608"/>
      <c r="AU96" s="634" t="s">
        <v>9</v>
      </c>
      <c r="AV96" s="611"/>
      <c r="AW96" s="612"/>
      <c r="AX96" s="612"/>
      <c r="AY96" s="612"/>
      <c r="AZ96" s="612"/>
      <c r="BA96" s="612"/>
      <c r="BB96" s="612"/>
      <c r="BC96" s="612"/>
      <c r="BD96" s="612"/>
      <c r="BE96" s="613"/>
      <c r="BF96" s="614">
        <v>12</v>
      </c>
      <c r="BG96" s="615"/>
      <c r="BH96" s="616"/>
      <c r="BI96" s="617" t="s">
        <v>0</v>
      </c>
      <c r="BJ96" s="618">
        <v>14.18</v>
      </c>
      <c r="BK96" s="174"/>
      <c r="BL96" s="268"/>
      <c r="BM96" s="268"/>
      <c r="BN96" s="268"/>
      <c r="BO96" s="343"/>
      <c r="BP96" s="343"/>
    </row>
    <row r="97" spans="1:68" ht="15.95" customHeight="1" thickBot="1">
      <c r="A97" s="605"/>
      <c r="B97" s="606"/>
      <c r="C97" s="165"/>
      <c r="D97" s="165"/>
      <c r="E97" s="165"/>
      <c r="F97" s="165"/>
      <c r="G97" s="165"/>
      <c r="H97" s="165"/>
      <c r="I97" s="165"/>
      <c r="J97" s="165"/>
      <c r="K97" s="165"/>
      <c r="L97" s="165"/>
      <c r="M97" s="166"/>
      <c r="N97" s="619"/>
      <c r="O97" s="620"/>
      <c r="P97" s="621"/>
      <c r="Q97" s="619"/>
      <c r="R97" s="620"/>
      <c r="S97" s="621"/>
      <c r="T97" s="257"/>
      <c r="U97" s="257"/>
      <c r="V97" s="257"/>
      <c r="W97" s="257"/>
      <c r="X97" s="619"/>
      <c r="Y97" s="620"/>
      <c r="Z97" s="621"/>
      <c r="AA97" s="619"/>
      <c r="AB97" s="620"/>
      <c r="AC97" s="620"/>
      <c r="AD97" s="621"/>
      <c r="AE97" s="619"/>
      <c r="AF97" s="620"/>
      <c r="AG97" s="621"/>
      <c r="AH97" s="619"/>
      <c r="AI97" s="620"/>
      <c r="AJ97" s="621"/>
      <c r="AK97" s="619"/>
      <c r="AL97" s="620"/>
      <c r="AM97" s="621"/>
      <c r="AN97" s="619"/>
      <c r="AO97" s="620"/>
      <c r="AP97" s="621"/>
      <c r="AQ97" s="619"/>
      <c r="AR97" s="620"/>
      <c r="AS97" s="620"/>
      <c r="AT97" s="620"/>
      <c r="AU97" s="622"/>
      <c r="AV97" s="623"/>
      <c r="AW97" s="624"/>
      <c r="AX97" s="624"/>
      <c r="AY97" s="624"/>
      <c r="AZ97" s="624"/>
      <c r="BA97" s="624"/>
      <c r="BB97" s="624"/>
      <c r="BC97" s="624"/>
      <c r="BD97" s="624"/>
      <c r="BE97" s="625"/>
      <c r="BF97" s="614"/>
      <c r="BG97" s="615"/>
      <c r="BH97" s="616"/>
      <c r="BI97" s="476" t="s">
        <v>1</v>
      </c>
      <c r="BJ97" s="626">
        <f>VLOOKUP(BJ96,[1]eMHH!$I$4:$DV$515,65,FALSE)</f>
        <v>12</v>
      </c>
      <c r="BK97" s="41"/>
      <c r="BL97" s="268"/>
      <c r="BM97" s="268"/>
      <c r="BN97" s="268"/>
      <c r="BO97" s="178"/>
      <c r="BP97" s="199"/>
    </row>
    <row r="98" spans="1:68" ht="15.95" customHeight="1" thickBot="1">
      <c r="A98" s="605">
        <f>VLOOKUP(BJ98,[1]eMHH!$F$4:$H$3000,3,FALSE)</f>
        <v>10.139999999999997</v>
      </c>
      <c r="B98" s="606"/>
      <c r="C98" s="184" t="str">
        <f>VLOOKUP(BJ98,[1]eMHH!$I$4:$DV$515,13,FALSE)</f>
        <v>Selecting and managing projects in the village</v>
      </c>
      <c r="D98" s="184"/>
      <c r="E98" s="184"/>
      <c r="F98" s="184"/>
      <c r="G98" s="184"/>
      <c r="H98" s="184"/>
      <c r="I98" s="184"/>
      <c r="J98" s="184"/>
      <c r="K98" s="184"/>
      <c r="L98" s="184"/>
      <c r="M98" s="185"/>
      <c r="N98" s="607">
        <v>1</v>
      </c>
      <c r="O98" s="608"/>
      <c r="P98" s="609"/>
      <c r="Q98" s="607">
        <v>2</v>
      </c>
      <c r="R98" s="608"/>
      <c r="S98" s="609"/>
      <c r="T98" s="257">
        <v>3</v>
      </c>
      <c r="U98" s="257"/>
      <c r="V98" s="257"/>
      <c r="W98" s="257"/>
      <c r="X98" s="607">
        <v>4</v>
      </c>
      <c r="Y98" s="608"/>
      <c r="Z98" s="609"/>
      <c r="AA98" s="607">
        <v>5</v>
      </c>
      <c r="AB98" s="608"/>
      <c r="AC98" s="608"/>
      <c r="AD98" s="609"/>
      <c r="AE98" s="607">
        <v>6</v>
      </c>
      <c r="AF98" s="608"/>
      <c r="AG98" s="609"/>
      <c r="AH98" s="607">
        <v>7</v>
      </c>
      <c r="AI98" s="608"/>
      <c r="AJ98" s="609"/>
      <c r="AK98" s="607">
        <v>8</v>
      </c>
      <c r="AL98" s="608"/>
      <c r="AM98" s="609"/>
      <c r="AN98" s="607">
        <v>9</v>
      </c>
      <c r="AO98" s="608"/>
      <c r="AP98" s="609"/>
      <c r="AQ98" s="607">
        <v>10</v>
      </c>
      <c r="AR98" s="608"/>
      <c r="AS98" s="608"/>
      <c r="AT98" s="608"/>
      <c r="AU98" s="634" t="s">
        <v>9</v>
      </c>
      <c r="AV98" s="611"/>
      <c r="AW98" s="612"/>
      <c r="AX98" s="612"/>
      <c r="AY98" s="612"/>
      <c r="AZ98" s="612"/>
      <c r="BA98" s="612"/>
      <c r="BB98" s="612"/>
      <c r="BC98" s="612"/>
      <c r="BD98" s="612"/>
      <c r="BE98" s="613"/>
      <c r="BF98" s="614">
        <v>12</v>
      </c>
      <c r="BG98" s="615"/>
      <c r="BH98" s="616"/>
      <c r="BI98" s="617" t="s">
        <v>0</v>
      </c>
      <c r="BJ98" s="618">
        <v>14.19</v>
      </c>
      <c r="BK98" s="174"/>
      <c r="BL98" s="268"/>
      <c r="BM98" s="268"/>
      <c r="BN98" s="268"/>
      <c r="BO98" s="178"/>
    </row>
    <row r="99" spans="1:68" ht="15.95" customHeight="1" thickBot="1">
      <c r="A99" s="605"/>
      <c r="B99" s="606"/>
      <c r="C99" s="165"/>
      <c r="D99" s="165"/>
      <c r="E99" s="165"/>
      <c r="F99" s="165"/>
      <c r="G99" s="165"/>
      <c r="H99" s="165"/>
      <c r="I99" s="165"/>
      <c r="J99" s="165"/>
      <c r="K99" s="165"/>
      <c r="L99" s="165"/>
      <c r="M99" s="166"/>
      <c r="N99" s="619"/>
      <c r="O99" s="620"/>
      <c r="P99" s="621"/>
      <c r="Q99" s="619"/>
      <c r="R99" s="620"/>
      <c r="S99" s="621"/>
      <c r="T99" s="257"/>
      <c r="U99" s="257"/>
      <c r="V99" s="257"/>
      <c r="W99" s="257"/>
      <c r="X99" s="619"/>
      <c r="Y99" s="620"/>
      <c r="Z99" s="621"/>
      <c r="AA99" s="619"/>
      <c r="AB99" s="620"/>
      <c r="AC99" s="620"/>
      <c r="AD99" s="621"/>
      <c r="AE99" s="619"/>
      <c r="AF99" s="620"/>
      <c r="AG99" s="621"/>
      <c r="AH99" s="619"/>
      <c r="AI99" s="620"/>
      <c r="AJ99" s="621"/>
      <c r="AK99" s="619"/>
      <c r="AL99" s="620"/>
      <c r="AM99" s="621"/>
      <c r="AN99" s="619"/>
      <c r="AO99" s="620"/>
      <c r="AP99" s="621"/>
      <c r="AQ99" s="619"/>
      <c r="AR99" s="620"/>
      <c r="AS99" s="620"/>
      <c r="AT99" s="620"/>
      <c r="AU99" s="622"/>
      <c r="AV99" s="623"/>
      <c r="AW99" s="624"/>
      <c r="AX99" s="624"/>
      <c r="AY99" s="624"/>
      <c r="AZ99" s="624"/>
      <c r="BA99" s="624"/>
      <c r="BB99" s="624"/>
      <c r="BC99" s="624"/>
      <c r="BD99" s="624"/>
      <c r="BE99" s="625"/>
      <c r="BF99" s="614"/>
      <c r="BG99" s="615"/>
      <c r="BH99" s="616"/>
      <c r="BI99" s="476" t="s">
        <v>1</v>
      </c>
      <c r="BJ99" s="626">
        <f>VLOOKUP(BJ98,[1]eMHH!$I$4:$DV$515,65,FALSE)</f>
        <v>12</v>
      </c>
      <c r="BK99" s="41"/>
      <c r="BL99" s="268"/>
      <c r="BM99" s="268"/>
      <c r="BN99" s="268"/>
      <c r="BO99" s="178"/>
    </row>
    <row r="100" spans="1:68" ht="15.95" customHeight="1" thickBot="1">
      <c r="A100" s="627">
        <f>VLOOKUP(BJ100,[1]eMHH!$F$4:$H$3000,3,FALSE)</f>
        <v>10.149999999999997</v>
      </c>
      <c r="B100" s="628"/>
      <c r="C100" s="159" t="str">
        <f>VLOOKUP(BJ100,[1]eMHH!$I$4:$DV$515,13,FALSE)</f>
        <v>Give information to district, provincial, and central government authorities about the situation in the village</v>
      </c>
      <c r="D100" s="159"/>
      <c r="E100" s="159"/>
      <c r="F100" s="159"/>
      <c r="G100" s="159"/>
      <c r="H100" s="159"/>
      <c r="I100" s="159"/>
      <c r="J100" s="159"/>
      <c r="K100" s="159"/>
      <c r="L100" s="159"/>
      <c r="M100" s="159"/>
      <c r="N100" s="257">
        <v>1</v>
      </c>
      <c r="O100" s="257"/>
      <c r="P100" s="257"/>
      <c r="Q100" s="257">
        <v>2</v>
      </c>
      <c r="R100" s="257"/>
      <c r="S100" s="257"/>
      <c r="T100" s="257">
        <v>3</v>
      </c>
      <c r="U100" s="257"/>
      <c r="V100" s="257"/>
      <c r="W100" s="257"/>
      <c r="X100" s="257">
        <v>4</v>
      </c>
      <c r="Y100" s="257"/>
      <c r="Z100" s="257"/>
      <c r="AA100" s="257">
        <v>5</v>
      </c>
      <c r="AB100" s="257"/>
      <c r="AC100" s="257"/>
      <c r="AD100" s="257"/>
      <c r="AE100" s="257">
        <v>6</v>
      </c>
      <c r="AF100" s="257"/>
      <c r="AG100" s="257"/>
      <c r="AH100" s="257">
        <v>7</v>
      </c>
      <c r="AI100" s="257"/>
      <c r="AJ100" s="257"/>
      <c r="AK100" s="257">
        <v>8</v>
      </c>
      <c r="AL100" s="257"/>
      <c r="AM100" s="257"/>
      <c r="AN100" s="257">
        <v>9</v>
      </c>
      <c r="AO100" s="257"/>
      <c r="AP100" s="257"/>
      <c r="AQ100" s="257">
        <v>10</v>
      </c>
      <c r="AR100" s="257"/>
      <c r="AS100" s="257"/>
      <c r="AT100" s="520"/>
      <c r="AU100" s="610" t="s">
        <v>9</v>
      </c>
      <c r="AV100" s="611"/>
      <c r="AW100" s="612"/>
      <c r="AX100" s="612"/>
      <c r="AY100" s="612"/>
      <c r="AZ100" s="612"/>
      <c r="BA100" s="612"/>
      <c r="BB100" s="612"/>
      <c r="BC100" s="612"/>
      <c r="BD100" s="612"/>
      <c r="BE100" s="613"/>
      <c r="BF100" s="629">
        <v>12</v>
      </c>
      <c r="BG100" s="257"/>
      <c r="BH100" s="630"/>
      <c r="BI100" s="631"/>
      <c r="BJ100" s="618">
        <v>14.21</v>
      </c>
      <c r="BK100" s="174"/>
      <c r="BL100" s="268"/>
      <c r="BM100" s="268"/>
      <c r="BN100" s="268"/>
      <c r="BO100" s="178"/>
    </row>
    <row r="101" spans="1:68" ht="15.95" customHeight="1">
      <c r="A101" s="632"/>
      <c r="B101" s="633"/>
      <c r="C101" s="184"/>
      <c r="D101" s="184"/>
      <c r="E101" s="184"/>
      <c r="F101" s="184"/>
      <c r="G101" s="184"/>
      <c r="H101" s="184"/>
      <c r="I101" s="184"/>
      <c r="J101" s="184"/>
      <c r="K101" s="184"/>
      <c r="L101" s="184"/>
      <c r="M101" s="184"/>
      <c r="N101" s="257"/>
      <c r="O101" s="257"/>
      <c r="P101" s="257"/>
      <c r="Q101" s="257"/>
      <c r="R101" s="257"/>
      <c r="S101" s="257"/>
      <c r="T101" s="257"/>
      <c r="U101" s="257"/>
      <c r="V101" s="257"/>
      <c r="W101" s="257"/>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520"/>
      <c r="AU101" s="634"/>
      <c r="AV101" s="635"/>
      <c r="AW101" s="164"/>
      <c r="AX101" s="164"/>
      <c r="AY101" s="164"/>
      <c r="AZ101" s="164"/>
      <c r="BA101" s="164"/>
      <c r="BB101" s="164"/>
      <c r="BC101" s="164"/>
      <c r="BD101" s="164"/>
      <c r="BE101" s="636"/>
      <c r="BF101" s="629"/>
      <c r="BG101" s="257"/>
      <c r="BH101" s="630"/>
      <c r="BI101" s="637" t="s">
        <v>0</v>
      </c>
      <c r="BJ101" s="626">
        <f>VLOOKUP(BJ100,[1]eMHH!$I$4:$DV$515,65,FALSE)</f>
        <v>12</v>
      </c>
      <c r="BK101" s="41"/>
      <c r="BL101" s="268"/>
      <c r="BM101" s="268"/>
      <c r="BN101" s="268"/>
      <c r="BO101" s="178"/>
    </row>
    <row r="102" spans="1:68" ht="15.95" customHeight="1" thickBot="1">
      <c r="A102" s="639"/>
      <c r="B102" s="640"/>
      <c r="C102" s="184"/>
      <c r="D102" s="184"/>
      <c r="E102" s="184"/>
      <c r="F102" s="184"/>
      <c r="G102" s="184"/>
      <c r="H102" s="184"/>
      <c r="I102" s="184"/>
      <c r="J102" s="184"/>
      <c r="K102" s="184"/>
      <c r="L102" s="184"/>
      <c r="M102" s="184"/>
      <c r="N102" s="257"/>
      <c r="O102" s="257"/>
      <c r="P102" s="257"/>
      <c r="Q102" s="257"/>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520"/>
      <c r="AU102" s="622"/>
      <c r="AV102" s="623"/>
      <c r="AW102" s="624"/>
      <c r="AX102" s="624"/>
      <c r="AY102" s="624"/>
      <c r="AZ102" s="624"/>
      <c r="BA102" s="624"/>
      <c r="BB102" s="624"/>
      <c r="BC102" s="624"/>
      <c r="BD102" s="624"/>
      <c r="BE102" s="625"/>
      <c r="BF102" s="629"/>
      <c r="BG102" s="257"/>
      <c r="BH102" s="630"/>
      <c r="BI102" s="638" t="s">
        <v>1</v>
      </c>
      <c r="BK102" s="41"/>
      <c r="BN102" s="268"/>
      <c r="BO102" s="14"/>
    </row>
    <row r="103" spans="1:68" ht="15.95" customHeight="1" thickBot="1">
      <c r="A103" s="605">
        <f>VLOOKUP(BJ103,[1]eMHH!$F$4:$H$3000,3,FALSE)</f>
        <v>10.159999999999997</v>
      </c>
      <c r="B103" s="606"/>
      <c r="C103" s="159" t="str">
        <f>VLOOKUP(BJ103,[1]eMHH!$I$4:$DV$515,13,FALSE)</f>
        <v>Punishing people who commit crimes in the village, such as theft?</v>
      </c>
      <c r="D103" s="159"/>
      <c r="E103" s="159"/>
      <c r="F103" s="159"/>
      <c r="G103" s="159"/>
      <c r="H103" s="159"/>
      <c r="I103" s="159"/>
      <c r="J103" s="159"/>
      <c r="K103" s="159"/>
      <c r="L103" s="159"/>
      <c r="M103" s="160"/>
      <c r="N103" s="607">
        <v>1</v>
      </c>
      <c r="O103" s="608"/>
      <c r="P103" s="609"/>
      <c r="Q103" s="607">
        <v>2</v>
      </c>
      <c r="R103" s="608"/>
      <c r="S103" s="609"/>
      <c r="T103" s="257">
        <v>3</v>
      </c>
      <c r="U103" s="257"/>
      <c r="V103" s="257"/>
      <c r="W103" s="257"/>
      <c r="X103" s="607">
        <v>4</v>
      </c>
      <c r="Y103" s="608"/>
      <c r="Z103" s="609"/>
      <c r="AA103" s="607">
        <v>5</v>
      </c>
      <c r="AB103" s="608"/>
      <c r="AC103" s="608"/>
      <c r="AD103" s="609"/>
      <c r="AE103" s="607">
        <v>6</v>
      </c>
      <c r="AF103" s="608"/>
      <c r="AG103" s="609"/>
      <c r="AH103" s="607">
        <v>7</v>
      </c>
      <c r="AI103" s="608"/>
      <c r="AJ103" s="609"/>
      <c r="AK103" s="607">
        <v>8</v>
      </c>
      <c r="AL103" s="608"/>
      <c r="AM103" s="609"/>
      <c r="AN103" s="607">
        <v>9</v>
      </c>
      <c r="AO103" s="608"/>
      <c r="AP103" s="609"/>
      <c r="AQ103" s="607">
        <v>10</v>
      </c>
      <c r="AR103" s="608"/>
      <c r="AS103" s="608"/>
      <c r="AT103" s="608"/>
      <c r="AU103" s="634" t="s">
        <v>9</v>
      </c>
      <c r="AV103" s="611"/>
      <c r="AW103" s="612"/>
      <c r="AX103" s="612"/>
      <c r="AY103" s="612"/>
      <c r="AZ103" s="612"/>
      <c r="BA103" s="612"/>
      <c r="BB103" s="612"/>
      <c r="BC103" s="612"/>
      <c r="BD103" s="612"/>
      <c r="BE103" s="613"/>
      <c r="BF103" s="614">
        <v>12</v>
      </c>
      <c r="BG103" s="615"/>
      <c r="BH103" s="616"/>
      <c r="BI103" s="617" t="s">
        <v>0</v>
      </c>
      <c r="BJ103" s="618">
        <v>14.23</v>
      </c>
      <c r="BK103" s="174"/>
      <c r="BN103" s="268"/>
      <c r="BO103" s="343"/>
    </row>
    <row r="104" spans="1:68" ht="15.95" customHeight="1" thickBot="1">
      <c r="A104" s="641"/>
      <c r="B104" s="642"/>
      <c r="C104" s="165"/>
      <c r="D104" s="165"/>
      <c r="E104" s="165"/>
      <c r="F104" s="165"/>
      <c r="G104" s="165"/>
      <c r="H104" s="165"/>
      <c r="I104" s="165"/>
      <c r="J104" s="165"/>
      <c r="K104" s="165"/>
      <c r="L104" s="165"/>
      <c r="M104" s="166"/>
      <c r="N104" s="619"/>
      <c r="O104" s="620"/>
      <c r="P104" s="621"/>
      <c r="Q104" s="619"/>
      <c r="R104" s="620"/>
      <c r="S104" s="621"/>
      <c r="T104" s="257"/>
      <c r="U104" s="257"/>
      <c r="V104" s="257"/>
      <c r="W104" s="257"/>
      <c r="X104" s="619"/>
      <c r="Y104" s="620"/>
      <c r="Z104" s="621"/>
      <c r="AA104" s="619"/>
      <c r="AB104" s="620"/>
      <c r="AC104" s="620"/>
      <c r="AD104" s="621"/>
      <c r="AE104" s="619"/>
      <c r="AF104" s="620"/>
      <c r="AG104" s="621"/>
      <c r="AH104" s="619"/>
      <c r="AI104" s="620"/>
      <c r="AJ104" s="621"/>
      <c r="AK104" s="619"/>
      <c r="AL104" s="620"/>
      <c r="AM104" s="621"/>
      <c r="AN104" s="619"/>
      <c r="AO104" s="620"/>
      <c r="AP104" s="621"/>
      <c r="AQ104" s="619"/>
      <c r="AR104" s="620"/>
      <c r="AS104" s="620"/>
      <c r="AT104" s="620"/>
      <c r="AU104" s="622"/>
      <c r="AV104" s="623"/>
      <c r="AW104" s="624"/>
      <c r="AX104" s="624"/>
      <c r="AY104" s="624"/>
      <c r="AZ104" s="624"/>
      <c r="BA104" s="624"/>
      <c r="BB104" s="624"/>
      <c r="BC104" s="624"/>
      <c r="BD104" s="624"/>
      <c r="BE104" s="625"/>
      <c r="BF104" s="614"/>
      <c r="BG104" s="615"/>
      <c r="BH104" s="616"/>
      <c r="BI104" s="476" t="s">
        <v>1</v>
      </c>
      <c r="BJ104" s="626">
        <f>VLOOKUP(BJ103,[1]eMHH!$I$4:$DV$515,65,FALSE)</f>
        <v>12</v>
      </c>
      <c r="BK104" s="41"/>
      <c r="BN104" s="268"/>
      <c r="BO104" s="343"/>
    </row>
    <row r="105" spans="1:68" ht="14.25" customHeight="1">
      <c r="BN105" s="268"/>
      <c r="BO105" s="343"/>
    </row>
    <row r="106" spans="1:68" ht="15" customHeight="1">
      <c r="A106" s="172">
        <f>VLOOKUP(BJ108,[1]eMHH!$F$4:$H$3000,3,FALSE)</f>
        <v>10.169999999999996</v>
      </c>
      <c r="B106" s="311"/>
      <c r="C106" s="226" t="str">
        <f>VLOOKUP(BJ108,[1]eMHH!$I$4:$DV$515,13,FALSE)</f>
        <v>Abdullah lives in a village like yours and believes that a civil dispute among people in the village has not been resolved correctly. Who should Abdullah complain to?: [1] Complain to {Arbab / Malik / Qariyadar}, [2] Complain to {NAME OF COUNCIL 1}, [3] Complain to Mullah or Mawlawi, [4] Complain to Whitebeards / Tribal Elders, [5] Complain to NGO, [6] Complain to District Government, [7] Complain to Provincial Government, [8] Complain to Central Government, or [8] Do Nothing?</v>
      </c>
      <c r="D106" s="159"/>
      <c r="E106" s="159"/>
      <c r="F106" s="159"/>
      <c r="G106" s="159"/>
      <c r="H106" s="159"/>
      <c r="I106" s="159"/>
      <c r="J106" s="159"/>
      <c r="K106" s="159"/>
      <c r="L106" s="159"/>
      <c r="M106" s="159"/>
      <c r="N106" s="159"/>
      <c r="O106" s="159"/>
      <c r="P106" s="159"/>
      <c r="Q106" s="159"/>
      <c r="R106" s="159"/>
      <c r="S106" s="160"/>
      <c r="U106" s="549"/>
      <c r="V106" s="172">
        <f>VLOOKUP(BJ111,[1]eMHH!$F$4:$H$3000,3,FALSE)</f>
        <v>10.179999999999996</v>
      </c>
      <c r="W106" s="311"/>
      <c r="X106" s="226" t="str">
        <f>VLOOKUP(BJ111,[1]eMHH!$I$4:$DV$515,13,FALSE)</f>
        <v>When an important decision has to be made for the village, is it best for the decision to made by village leaders and respected elders or should all villagers be able to participate in the discussion and decision-making process?</v>
      </c>
      <c r="Y106" s="159"/>
      <c r="Z106" s="159"/>
      <c r="AA106" s="159"/>
      <c r="AB106" s="159"/>
      <c r="AC106" s="159"/>
      <c r="AD106" s="159"/>
      <c r="AE106" s="159"/>
      <c r="AF106" s="159"/>
      <c r="AG106" s="159"/>
      <c r="AH106" s="159"/>
      <c r="AI106" s="159"/>
      <c r="AJ106" s="159"/>
      <c r="AK106" s="159"/>
      <c r="AL106" s="159"/>
      <c r="AM106" s="159"/>
      <c r="AN106" s="160"/>
      <c r="AP106" s="549"/>
      <c r="AQ106" s="172">
        <f>VLOOKUP(BJ106,[1]eMHH!$F$4:$H$3000,3,FALSE)</f>
        <v>10.189999999999996</v>
      </c>
      <c r="AR106" s="311"/>
      <c r="AS106" s="226" t="str">
        <f>VLOOKUP(BJ106,[1]eMHH!$I$4:$DV$3046,13,FALSE)</f>
        <v>If influential people in the village are asked to distribute food aid. Who do you think that the influential people in the village would be the most likely to select?: (1) The villagers that are the most needy, (2) The villagers that they are most friendly with, (3) The villagers that belong to their tribe or family, or (4) Or the villagers that pay some kind of a bribe or do them a favor?</v>
      </c>
      <c r="AT106" s="159"/>
      <c r="AU106" s="159"/>
      <c r="AV106" s="159"/>
      <c r="AW106" s="159"/>
      <c r="AX106" s="159"/>
      <c r="AY106" s="159"/>
      <c r="AZ106" s="159"/>
      <c r="BA106" s="159"/>
      <c r="BB106" s="159"/>
      <c r="BC106" s="159"/>
      <c r="BD106" s="159"/>
      <c r="BE106" s="159"/>
      <c r="BF106" s="159"/>
      <c r="BG106" s="159"/>
      <c r="BH106" s="159"/>
      <c r="BI106" s="160"/>
      <c r="BJ106" s="174">
        <v>15.06</v>
      </c>
      <c r="BK106" s="174"/>
      <c r="BN106" s="268"/>
      <c r="BO106" s="343"/>
    </row>
    <row r="107" spans="1:68" ht="15" customHeight="1">
      <c r="A107" s="241"/>
      <c r="B107" s="366"/>
      <c r="C107" s="381"/>
      <c r="D107" s="184"/>
      <c r="E107" s="184"/>
      <c r="F107" s="184"/>
      <c r="G107" s="184"/>
      <c r="H107" s="184"/>
      <c r="I107" s="184"/>
      <c r="J107" s="184"/>
      <c r="K107" s="184"/>
      <c r="L107" s="184"/>
      <c r="M107" s="184"/>
      <c r="N107" s="184"/>
      <c r="O107" s="184"/>
      <c r="P107" s="184"/>
      <c r="Q107" s="184"/>
      <c r="R107" s="184"/>
      <c r="S107" s="185"/>
      <c r="U107" s="549"/>
      <c r="V107" s="241"/>
      <c r="W107" s="366"/>
      <c r="X107" s="381"/>
      <c r="Y107" s="184"/>
      <c r="Z107" s="184"/>
      <c r="AA107" s="184"/>
      <c r="AB107" s="184"/>
      <c r="AC107" s="184"/>
      <c r="AD107" s="184"/>
      <c r="AE107" s="184"/>
      <c r="AF107" s="184"/>
      <c r="AG107" s="184"/>
      <c r="AH107" s="184"/>
      <c r="AI107" s="184"/>
      <c r="AJ107" s="184"/>
      <c r="AK107" s="184"/>
      <c r="AL107" s="184"/>
      <c r="AM107" s="184"/>
      <c r="AN107" s="185"/>
      <c r="AO107" s="534"/>
      <c r="AP107" s="643"/>
      <c r="AQ107" s="241"/>
      <c r="AR107" s="366"/>
      <c r="AS107" s="381"/>
      <c r="AT107" s="184"/>
      <c r="AU107" s="184"/>
      <c r="AV107" s="184"/>
      <c r="AW107" s="184"/>
      <c r="AX107" s="184"/>
      <c r="AY107" s="184"/>
      <c r="AZ107" s="184"/>
      <c r="BA107" s="184"/>
      <c r="BB107" s="184"/>
      <c r="BC107" s="184"/>
      <c r="BD107" s="184"/>
      <c r="BE107" s="184"/>
      <c r="BF107" s="184"/>
      <c r="BG107" s="184"/>
      <c r="BH107" s="184"/>
      <c r="BI107" s="185"/>
      <c r="BJ107" s="579">
        <f>VLOOKUP(BJ106,[1]eMHH!$I$4:$BU$30046,65,FALSE)</f>
        <v>5</v>
      </c>
      <c r="BK107" s="579"/>
      <c r="BN107" s="268"/>
      <c r="BO107" s="343"/>
    </row>
    <row r="108" spans="1:68" ht="15" customHeight="1">
      <c r="A108" s="241"/>
      <c r="B108" s="366"/>
      <c r="C108" s="381"/>
      <c r="D108" s="184"/>
      <c r="E108" s="184"/>
      <c r="F108" s="184"/>
      <c r="G108" s="184"/>
      <c r="H108" s="184"/>
      <c r="I108" s="184"/>
      <c r="J108" s="184"/>
      <c r="K108" s="184"/>
      <c r="L108" s="184"/>
      <c r="M108" s="184"/>
      <c r="N108" s="184"/>
      <c r="O108" s="184"/>
      <c r="P108" s="184"/>
      <c r="Q108" s="184"/>
      <c r="R108" s="184"/>
      <c r="S108" s="185"/>
      <c r="U108" s="549"/>
      <c r="V108" s="241"/>
      <c r="W108" s="366"/>
      <c r="X108" s="381"/>
      <c r="Y108" s="184"/>
      <c r="Z108" s="184"/>
      <c r="AA108" s="184"/>
      <c r="AB108" s="184"/>
      <c r="AC108" s="184"/>
      <c r="AD108" s="184"/>
      <c r="AE108" s="184"/>
      <c r="AF108" s="184"/>
      <c r="AG108" s="184"/>
      <c r="AH108" s="184"/>
      <c r="AI108" s="184"/>
      <c r="AJ108" s="184"/>
      <c r="AK108" s="184"/>
      <c r="AL108" s="184"/>
      <c r="AM108" s="184"/>
      <c r="AN108" s="185"/>
      <c r="AO108" s="644"/>
      <c r="AP108" s="645"/>
      <c r="AQ108" s="241"/>
      <c r="AR108" s="366"/>
      <c r="AS108" s="381"/>
      <c r="AT108" s="184"/>
      <c r="AU108" s="184"/>
      <c r="AV108" s="184"/>
      <c r="AW108" s="184"/>
      <c r="AX108" s="184"/>
      <c r="AY108" s="184"/>
      <c r="AZ108" s="184"/>
      <c r="BA108" s="184"/>
      <c r="BB108" s="184"/>
      <c r="BC108" s="184"/>
      <c r="BD108" s="184"/>
      <c r="BE108" s="184"/>
      <c r="BF108" s="184"/>
      <c r="BG108" s="184"/>
      <c r="BH108" s="184"/>
      <c r="BI108" s="185"/>
      <c r="BJ108" s="174">
        <v>15.01</v>
      </c>
      <c r="BK108" s="174"/>
      <c r="BN108" s="268"/>
      <c r="BO108" s="343"/>
    </row>
    <row r="109" spans="1:68" ht="15" customHeight="1">
      <c r="A109" s="241"/>
      <c r="B109" s="366"/>
      <c r="C109" s="381"/>
      <c r="D109" s="184"/>
      <c r="E109" s="184"/>
      <c r="F109" s="184"/>
      <c r="G109" s="184"/>
      <c r="H109" s="184"/>
      <c r="I109" s="184"/>
      <c r="J109" s="184"/>
      <c r="K109" s="184"/>
      <c r="L109" s="184"/>
      <c r="M109" s="184"/>
      <c r="N109" s="184"/>
      <c r="O109" s="184"/>
      <c r="P109" s="184"/>
      <c r="Q109" s="184"/>
      <c r="R109" s="184"/>
      <c r="S109" s="185"/>
      <c r="T109" s="66"/>
      <c r="U109" s="156"/>
      <c r="V109" s="241"/>
      <c r="W109" s="366"/>
      <c r="X109" s="381"/>
      <c r="Y109" s="184"/>
      <c r="Z109" s="184"/>
      <c r="AA109" s="184"/>
      <c r="AB109" s="184"/>
      <c r="AC109" s="184"/>
      <c r="AD109" s="184"/>
      <c r="AE109" s="184"/>
      <c r="AF109" s="184"/>
      <c r="AG109" s="184"/>
      <c r="AH109" s="184"/>
      <c r="AI109" s="184"/>
      <c r="AJ109" s="184"/>
      <c r="AK109" s="184"/>
      <c r="AL109" s="184"/>
      <c r="AM109" s="184"/>
      <c r="AN109" s="185"/>
      <c r="AO109" s="646"/>
      <c r="AP109" s="647"/>
      <c r="AQ109" s="241"/>
      <c r="AR109" s="366"/>
      <c r="AS109" s="381"/>
      <c r="AT109" s="184"/>
      <c r="AU109" s="184"/>
      <c r="AV109" s="184"/>
      <c r="AW109" s="184"/>
      <c r="AX109" s="184"/>
      <c r="AY109" s="184"/>
      <c r="AZ109" s="184"/>
      <c r="BA109" s="184"/>
      <c r="BB109" s="184"/>
      <c r="BC109" s="184"/>
      <c r="BD109" s="184"/>
      <c r="BE109" s="184"/>
      <c r="BF109" s="184"/>
      <c r="BG109" s="184"/>
      <c r="BH109" s="184"/>
      <c r="BI109" s="185"/>
      <c r="BJ109" s="186">
        <f>VLOOKUP(BJ108,[1]eMHH!$I$4:$DV$515,65,FALSE)</f>
        <v>10</v>
      </c>
      <c r="BK109" s="186"/>
      <c r="BN109" s="268"/>
      <c r="BO109" s="343"/>
    </row>
    <row r="110" spans="1:68" ht="15" customHeight="1">
      <c r="A110" s="241"/>
      <c r="B110" s="366"/>
      <c r="C110" s="381"/>
      <c r="D110" s="184"/>
      <c r="E110" s="184"/>
      <c r="F110" s="184"/>
      <c r="G110" s="184"/>
      <c r="H110" s="184"/>
      <c r="I110" s="184"/>
      <c r="J110" s="184"/>
      <c r="K110" s="184"/>
      <c r="L110" s="184"/>
      <c r="M110" s="184"/>
      <c r="N110" s="184"/>
      <c r="O110" s="184"/>
      <c r="P110" s="184"/>
      <c r="Q110" s="184"/>
      <c r="R110" s="184"/>
      <c r="S110" s="185"/>
      <c r="U110" s="156"/>
      <c r="V110" s="175">
        <v>1</v>
      </c>
      <c r="W110" s="176" t="str">
        <f>VLOOKUP(BJ111,[1]eMHH!$I$4:$DU$515,15,FALSE)</f>
        <v>Village Leaders and White Beards</v>
      </c>
      <c r="X110" s="132"/>
      <c r="Y110" s="25"/>
      <c r="Z110" s="25"/>
      <c r="AA110" s="25"/>
      <c r="AB110" s="25"/>
      <c r="AC110" s="196"/>
      <c r="AD110" s="25"/>
      <c r="AE110" s="25"/>
      <c r="AF110" s="25"/>
      <c r="AG110" s="25"/>
      <c r="AH110" s="25"/>
      <c r="AI110" s="217"/>
      <c r="AJ110" s="25"/>
      <c r="AK110" s="25"/>
      <c r="AL110" s="218"/>
      <c r="AM110" s="218"/>
      <c r="AN110" s="175" t="s">
        <v>0</v>
      </c>
      <c r="AP110" s="647"/>
      <c r="AQ110" s="241"/>
      <c r="AR110" s="366"/>
      <c r="AS110" s="381"/>
      <c r="AT110" s="184"/>
      <c r="AU110" s="184"/>
      <c r="AV110" s="184"/>
      <c r="AW110" s="184"/>
      <c r="AX110" s="184"/>
      <c r="AY110" s="184"/>
      <c r="AZ110" s="184"/>
      <c r="BA110" s="184"/>
      <c r="BB110" s="184"/>
      <c r="BC110" s="184"/>
      <c r="BD110" s="184"/>
      <c r="BE110" s="184"/>
      <c r="BF110" s="184"/>
      <c r="BG110" s="184"/>
      <c r="BH110" s="184"/>
      <c r="BI110" s="185"/>
      <c r="BJ110" s="193">
        <f>VLOOKUP(BJ108,[1]eMHH!$I$4:$DV$3046,4,FALSE)</f>
        <v>0</v>
      </c>
      <c r="BK110" s="193"/>
      <c r="BN110" s="268"/>
      <c r="BO110" s="343"/>
    </row>
    <row r="111" spans="1:68" ht="15" customHeight="1">
      <c r="A111" s="241"/>
      <c r="B111" s="366"/>
      <c r="C111" s="381"/>
      <c r="D111" s="184"/>
      <c r="E111" s="184"/>
      <c r="F111" s="184"/>
      <c r="G111" s="184"/>
      <c r="H111" s="184"/>
      <c r="I111" s="184"/>
      <c r="J111" s="184"/>
      <c r="K111" s="184"/>
      <c r="L111" s="184"/>
      <c r="M111" s="184"/>
      <c r="N111" s="184"/>
      <c r="O111" s="184"/>
      <c r="P111" s="184"/>
      <c r="Q111" s="184"/>
      <c r="R111" s="184"/>
      <c r="S111" s="185"/>
      <c r="T111" s="66"/>
      <c r="U111" s="156"/>
      <c r="V111" s="175">
        <v>2</v>
      </c>
      <c r="W111" s="204" t="str">
        <f>VLOOKUP(BJ111,[1]eMHH!$I$4:$DU$515,16,FALSE)</f>
        <v>All Villagers Should Be Able to Participate</v>
      </c>
      <c r="X111" s="204"/>
      <c r="Y111" s="204"/>
      <c r="Z111" s="204"/>
      <c r="AA111" s="204"/>
      <c r="AB111" s="204"/>
      <c r="AC111" s="204"/>
      <c r="AD111" s="204"/>
      <c r="AE111" s="204"/>
      <c r="AF111" s="204"/>
      <c r="AG111" s="204"/>
      <c r="AH111" s="204"/>
      <c r="AI111" s="204"/>
      <c r="AJ111" s="204"/>
      <c r="AK111" s="204"/>
      <c r="AL111" s="204"/>
      <c r="AM111" s="204"/>
      <c r="AN111" s="175" t="s">
        <v>1</v>
      </c>
      <c r="AO111" s="338"/>
      <c r="AP111" s="643"/>
      <c r="AQ111" s="241"/>
      <c r="AR111" s="366"/>
      <c r="AS111" s="381"/>
      <c r="AT111" s="184"/>
      <c r="AU111" s="184"/>
      <c r="AV111" s="184"/>
      <c r="AW111" s="184"/>
      <c r="AX111" s="184"/>
      <c r="AY111" s="184"/>
      <c r="AZ111" s="184"/>
      <c r="BA111" s="184"/>
      <c r="BB111" s="184"/>
      <c r="BC111" s="184"/>
      <c r="BD111" s="184"/>
      <c r="BE111" s="184"/>
      <c r="BF111" s="184"/>
      <c r="BG111" s="184"/>
      <c r="BH111" s="184"/>
      <c r="BI111" s="185"/>
      <c r="BJ111" s="228" t="s">
        <v>56</v>
      </c>
      <c r="BK111" s="174"/>
    </row>
    <row r="112" spans="1:68" ht="15" customHeight="1">
      <c r="A112" s="241"/>
      <c r="B112" s="366"/>
      <c r="C112" s="381"/>
      <c r="D112" s="184"/>
      <c r="E112" s="184"/>
      <c r="F112" s="184"/>
      <c r="G112" s="184"/>
      <c r="H112" s="184"/>
      <c r="I112" s="184"/>
      <c r="J112" s="184"/>
      <c r="K112" s="184"/>
      <c r="L112" s="184"/>
      <c r="M112" s="184"/>
      <c r="N112" s="184"/>
      <c r="O112" s="184"/>
      <c r="P112" s="184"/>
      <c r="Q112" s="184"/>
      <c r="R112" s="184"/>
      <c r="S112" s="185"/>
      <c r="T112" s="66"/>
      <c r="U112" s="66"/>
      <c r="V112" s="178"/>
      <c r="W112" s="188"/>
      <c r="X112" s="188"/>
      <c r="Y112" s="188"/>
      <c r="Z112" s="188"/>
      <c r="AA112" s="188"/>
      <c r="AB112" s="188"/>
      <c r="AC112" s="188"/>
      <c r="AD112" s="188"/>
      <c r="AE112" s="188"/>
      <c r="AF112" s="188"/>
      <c r="AG112" s="188"/>
      <c r="AH112" s="188"/>
      <c r="AI112" s="188"/>
      <c r="AJ112" s="188"/>
      <c r="AK112" s="188"/>
      <c r="AL112" s="188"/>
      <c r="AM112" s="188"/>
      <c r="AO112" s="283"/>
      <c r="AP112" s="648"/>
      <c r="AQ112" s="180"/>
      <c r="AR112" s="315"/>
      <c r="AS112" s="227"/>
      <c r="AT112" s="165"/>
      <c r="AU112" s="165"/>
      <c r="AV112" s="165"/>
      <c r="AW112" s="165"/>
      <c r="AX112" s="165"/>
      <c r="AY112" s="165"/>
      <c r="AZ112" s="165"/>
      <c r="BA112" s="165"/>
      <c r="BB112" s="165"/>
      <c r="BC112" s="165"/>
      <c r="BD112" s="165"/>
      <c r="BE112" s="165"/>
      <c r="BF112" s="165"/>
      <c r="BG112" s="165"/>
      <c r="BH112" s="165"/>
      <c r="BI112" s="166"/>
      <c r="BJ112" s="14"/>
      <c r="BK112" s="14"/>
    </row>
    <row r="113" spans="1:65" ht="15" customHeight="1">
      <c r="A113" s="241"/>
      <c r="B113" s="366"/>
      <c r="C113" s="227"/>
      <c r="D113" s="165"/>
      <c r="E113" s="165"/>
      <c r="F113" s="165"/>
      <c r="G113" s="165"/>
      <c r="H113" s="165"/>
      <c r="I113" s="165"/>
      <c r="J113" s="165"/>
      <c r="K113" s="165"/>
      <c r="L113" s="165"/>
      <c r="M113" s="165"/>
      <c r="N113" s="165"/>
      <c r="O113" s="165"/>
      <c r="P113" s="165"/>
      <c r="Q113" s="165"/>
      <c r="R113" s="165"/>
      <c r="S113" s="166"/>
      <c r="U113" s="66"/>
      <c r="AQ113" s="195">
        <v>1</v>
      </c>
      <c r="AR113" s="188" t="str">
        <f>VLOOKUP(BJ106,[1]eMHH!$I$4:$DV$3046,15,FALSE)</f>
        <v>Villagers That Are Most Needy</v>
      </c>
      <c r="AS113" s="189"/>
      <c r="AT113" s="189"/>
      <c r="AU113" s="189"/>
      <c r="AV113" s="189"/>
      <c r="AW113" s="13"/>
      <c r="AX113" s="13"/>
      <c r="AY113" s="13"/>
      <c r="AZ113" s="13"/>
      <c r="BA113" s="13"/>
      <c r="BB113" s="13"/>
      <c r="BC113" s="13"/>
      <c r="BD113" s="13"/>
      <c r="BE113" s="13"/>
      <c r="BF113" s="13"/>
      <c r="BG113" s="13"/>
      <c r="BH113" s="13"/>
      <c r="BI113" s="357"/>
      <c r="BJ113" s="193">
        <f>VLOOKUP(BJ106,[1]eMHH!$I$4:$DV$3046,4,FALSE)</f>
        <v>0</v>
      </c>
      <c r="BK113" s="193"/>
    </row>
    <row r="114" spans="1:65" ht="14.25" customHeight="1">
      <c r="A114" s="175">
        <v>1</v>
      </c>
      <c r="B114" s="328" t="str">
        <f>VLOOKUP(BJ108,[1]eMHH!$I$4:$DU$515,15,FALSE)</f>
        <v>Malik / Arbab / Qariyadar</v>
      </c>
      <c r="C114" s="41"/>
      <c r="D114" s="177"/>
      <c r="E114" s="41"/>
      <c r="F114" s="41"/>
      <c r="G114" s="41"/>
      <c r="H114" s="41"/>
      <c r="I114" s="155"/>
      <c r="J114" s="13"/>
      <c r="K114" s="195">
        <v>6</v>
      </c>
      <c r="L114" s="188" t="str">
        <f>VLOOKUP(BJ108,[1]eMHH!$I$4:$DU$515,20,FALSE)</f>
        <v>District Government</v>
      </c>
      <c r="M114" s="155"/>
      <c r="N114" s="155"/>
      <c r="O114" s="155"/>
      <c r="P114" s="155"/>
      <c r="S114" s="357"/>
      <c r="T114" s="41"/>
      <c r="U114" s="66"/>
      <c r="AQ114" s="175">
        <v>2</v>
      </c>
      <c r="AR114" s="331" t="str">
        <f>VLOOKUP(BJ106,[1]eMHH!$I$4:$DV$3046,16,FALSE)</f>
        <v>Villagers That They Are Most Friendly With</v>
      </c>
      <c r="AS114" s="66"/>
      <c r="AT114" s="66"/>
      <c r="AU114" s="62"/>
      <c r="AV114" s="62"/>
      <c r="AW114" s="62"/>
      <c r="AX114" s="62"/>
      <c r="AY114" s="62"/>
      <c r="AZ114" s="178"/>
      <c r="BA114" s="41"/>
      <c r="BB114" s="41"/>
      <c r="BC114" s="13"/>
      <c r="BD114" s="13"/>
      <c r="BE114" s="13"/>
      <c r="BF114" s="13"/>
      <c r="BG114" s="13"/>
      <c r="BH114" s="13"/>
      <c r="BI114" s="357"/>
      <c r="BJ114" s="161"/>
      <c r="BK114" s="14"/>
    </row>
    <row r="115" spans="1:65" ht="14.25" customHeight="1">
      <c r="A115" s="175">
        <v>2</v>
      </c>
      <c r="B115" s="188" t="str">
        <f>VLOOKUP(BJ108,[1]eMHH!$I$4:$DU$515,16,FALSE)</f>
        <v>{Name of Council 1}</v>
      </c>
      <c r="C115" s="189"/>
      <c r="D115" s="189"/>
      <c r="E115" s="189"/>
      <c r="F115" s="189"/>
      <c r="G115" s="189"/>
      <c r="H115" s="189"/>
      <c r="I115" s="155"/>
      <c r="J115" s="13"/>
      <c r="K115" s="175">
        <v>7</v>
      </c>
      <c r="L115" s="188" t="str">
        <f>VLOOKUP(BJ108,[1]eMHH!$I$4:$DU$515,21,FALSE)</f>
        <v>Provincial Government</v>
      </c>
      <c r="M115" s="155"/>
      <c r="N115" s="189"/>
      <c r="O115" s="189"/>
      <c r="P115" s="189"/>
      <c r="S115" s="357"/>
      <c r="T115" s="189"/>
      <c r="U115" s="66"/>
      <c r="AQ115" s="195">
        <v>3</v>
      </c>
      <c r="AR115" s="188" t="str">
        <f>VLOOKUP(BJ106,[1]eMHH!$I$4:$DV$3046,17,FALSE)</f>
        <v>Villagers That Belong To Their Tribe or Family</v>
      </c>
      <c r="AS115" s="189"/>
      <c r="AT115" s="178"/>
      <c r="AU115" s="13"/>
      <c r="AV115" s="13"/>
      <c r="AW115" s="13"/>
      <c r="AX115" s="13"/>
      <c r="AY115" s="13"/>
      <c r="AZ115" s="13"/>
      <c r="BA115" s="13"/>
      <c r="BB115" s="13"/>
      <c r="BC115" s="13"/>
      <c r="BD115" s="13"/>
      <c r="BE115" s="13"/>
      <c r="BF115" s="13"/>
      <c r="BG115" s="13"/>
      <c r="BH115" s="13"/>
      <c r="BI115" s="175" t="s">
        <v>0</v>
      </c>
      <c r="BJ115" s="161"/>
      <c r="BK115" s="14"/>
    </row>
    <row r="116" spans="1:65" ht="14.25" customHeight="1">
      <c r="A116" s="175">
        <v>3</v>
      </c>
      <c r="B116" s="188" t="str">
        <f>VLOOKUP(BJ108,[1]eMHH!$I$4:$DU$515,17,FALSE)</f>
        <v>Mullah / Imam / Mawlawi</v>
      </c>
      <c r="C116" s="66"/>
      <c r="D116" s="66"/>
      <c r="E116" s="62"/>
      <c r="F116" s="62"/>
      <c r="G116" s="62"/>
      <c r="H116" s="62"/>
      <c r="I116" s="161"/>
      <c r="J116" s="161"/>
      <c r="K116" s="214">
        <v>8</v>
      </c>
      <c r="L116" s="188" t="str">
        <f>VLOOKUP(BJ108,[1]eMHH!$I$4:$DU$515,22,FALSE)</f>
        <v>Central Government</v>
      </c>
      <c r="M116" s="188"/>
      <c r="N116" s="188"/>
      <c r="O116" s="188"/>
      <c r="P116" s="188"/>
      <c r="Q116" s="188"/>
      <c r="R116" s="188"/>
      <c r="S116" s="382"/>
      <c r="T116" s="275"/>
      <c r="U116" s="66"/>
      <c r="AQ116" s="266">
        <v>4</v>
      </c>
      <c r="AR116" s="188" t="str">
        <f>VLOOKUP(BJ106,[1]eMHH!$I$4:$DV$3046,18,FALSE)</f>
        <v>Villagers That Pay Bribes or Do Them a Favor</v>
      </c>
      <c r="AS116" s="41"/>
      <c r="AT116" s="189"/>
      <c r="AU116" s="189"/>
      <c r="AW116" s="13"/>
      <c r="AX116" s="13"/>
      <c r="AY116" s="13"/>
      <c r="AZ116" s="13"/>
      <c r="BA116" s="13"/>
      <c r="BB116" s="13"/>
      <c r="BC116" s="13"/>
      <c r="BD116" s="13"/>
      <c r="BE116" s="13"/>
      <c r="BF116" s="13"/>
      <c r="BG116" s="13"/>
      <c r="BH116" s="13"/>
      <c r="BI116" s="175" t="s">
        <v>1</v>
      </c>
      <c r="BJ116" s="13"/>
      <c r="BK116" s="13"/>
    </row>
    <row r="117" spans="1:65" ht="14.25" customHeight="1">
      <c r="A117" s="175">
        <v>4</v>
      </c>
      <c r="B117" s="188" t="str">
        <f>VLOOKUP(BJ108,[1]eMHH!$I$4:$DU$515,18,FALSE)</f>
        <v>Whitebeards / Tribal Elders</v>
      </c>
      <c r="C117" s="66"/>
      <c r="D117" s="66"/>
      <c r="E117" s="150"/>
      <c r="F117" s="150"/>
      <c r="G117" s="150"/>
      <c r="H117" s="150"/>
      <c r="I117" s="161"/>
      <c r="J117" s="161"/>
      <c r="K117" s="214">
        <v>9</v>
      </c>
      <c r="L117" s="199" t="str">
        <f>VLOOKUP(BJ108,[1]eMHH!$I$4:$DU$515,23,FALSE)</f>
        <v>Do Nothing</v>
      </c>
      <c r="M117" s="161"/>
      <c r="N117" s="161"/>
      <c r="O117" s="188"/>
      <c r="P117" s="188"/>
      <c r="Q117" s="188"/>
      <c r="R117" s="188"/>
      <c r="S117" s="382"/>
      <c r="T117" s="161"/>
      <c r="U117" s="66"/>
      <c r="AQ117" s="257" t="s">
        <v>9</v>
      </c>
      <c r="AR117" s="458" t="str">
        <f>VLOOKUP(BJ106,[1]eMHH!$I$4:$DV$3046,19,FALSE)</f>
        <v>Other:</v>
      </c>
      <c r="AS117" s="359"/>
      <c r="AT117" s="359"/>
      <c r="AU117" s="359"/>
      <c r="AV117" s="359"/>
      <c r="AW117" s="359"/>
      <c r="AX117" s="359"/>
      <c r="AY117" s="359"/>
      <c r="AZ117" s="359"/>
      <c r="BA117" s="359"/>
      <c r="BB117" s="359"/>
      <c r="BC117" s="359"/>
      <c r="BD117" s="359"/>
      <c r="BE117" s="359"/>
      <c r="BF117" s="359"/>
      <c r="BG117" s="359"/>
      <c r="BH117" s="359"/>
      <c r="BI117" s="360"/>
      <c r="BJ117" s="13"/>
      <c r="BK117" s="13"/>
    </row>
    <row r="118" spans="1:65" ht="14.25" customHeight="1">
      <c r="A118" s="214">
        <v>5</v>
      </c>
      <c r="B118" s="188" t="str">
        <f>VLOOKUP(BJ108,[1]eMHH!$I$4:$DU$515,19,FALSE)</f>
        <v>NGO</v>
      </c>
      <c r="C118" s="161"/>
      <c r="D118" s="161"/>
      <c r="E118" s="161"/>
      <c r="F118" s="161"/>
      <c r="G118" s="161"/>
      <c r="H118" s="161"/>
      <c r="I118" s="161"/>
      <c r="J118" s="161"/>
      <c r="K118" s="398"/>
      <c r="L118" s="398"/>
      <c r="M118" s="398"/>
      <c r="N118" s="398"/>
      <c r="O118" s="398"/>
      <c r="P118" s="398"/>
      <c r="Q118" s="398"/>
      <c r="R118" s="175" t="s">
        <v>0</v>
      </c>
      <c r="S118" s="175" t="s">
        <v>1</v>
      </c>
      <c r="T118" s="161"/>
      <c r="U118" s="66"/>
      <c r="AQ118" s="257"/>
      <c r="AR118" s="462"/>
      <c r="AS118" s="359"/>
      <c r="AT118" s="359"/>
      <c r="AU118" s="359"/>
      <c r="AV118" s="359"/>
      <c r="AW118" s="359"/>
      <c r="AX118" s="359"/>
      <c r="AY118" s="359"/>
      <c r="AZ118" s="359"/>
      <c r="BA118" s="359"/>
      <c r="BB118" s="359"/>
      <c r="BC118" s="359"/>
      <c r="BD118" s="359"/>
      <c r="BE118" s="359"/>
      <c r="BF118" s="359"/>
      <c r="BG118" s="359"/>
      <c r="BH118" s="359"/>
      <c r="BI118" s="359"/>
      <c r="BJ118" s="14"/>
      <c r="BK118" s="14"/>
    </row>
    <row r="119" spans="1:65" ht="14.25" customHeight="1">
      <c r="A119" s="257" t="s">
        <v>9</v>
      </c>
      <c r="B119" s="420" t="str">
        <f>VLOOKUP(BJ108,[1]eMHH!$I$4:$DU$515,24,FALSE)</f>
        <v>Other:</v>
      </c>
      <c r="C119" s="421"/>
      <c r="D119" s="421"/>
      <c r="E119" s="421"/>
      <c r="F119" s="421"/>
      <c r="G119" s="421"/>
      <c r="H119" s="421"/>
      <c r="I119" s="421"/>
      <c r="J119" s="421"/>
      <c r="K119" s="421"/>
      <c r="L119" s="421"/>
      <c r="M119" s="421"/>
      <c r="N119" s="421"/>
      <c r="O119" s="421"/>
      <c r="P119" s="421"/>
      <c r="Q119" s="421"/>
      <c r="R119" s="422"/>
      <c r="S119" s="422"/>
      <c r="T119" s="210"/>
      <c r="U119" s="66"/>
      <c r="AQ119" s="257"/>
      <c r="AR119" s="464"/>
      <c r="AS119" s="359"/>
      <c r="AT119" s="359"/>
      <c r="AU119" s="359"/>
      <c r="AV119" s="359"/>
      <c r="AW119" s="359"/>
      <c r="AX119" s="359"/>
      <c r="AY119" s="359"/>
      <c r="AZ119" s="359"/>
      <c r="BA119" s="359"/>
      <c r="BB119" s="359"/>
      <c r="BC119" s="359"/>
      <c r="BD119" s="359"/>
      <c r="BE119" s="359"/>
      <c r="BF119" s="359"/>
      <c r="BG119" s="359"/>
      <c r="BH119" s="359"/>
      <c r="BI119" s="359"/>
      <c r="BJ119" s="14"/>
      <c r="BK119" s="14"/>
    </row>
    <row r="120" spans="1:65" ht="14.25" customHeight="1">
      <c r="A120" s="257"/>
      <c r="B120" s="420"/>
      <c r="C120" s="421"/>
      <c r="D120" s="421"/>
      <c r="E120" s="421"/>
      <c r="F120" s="421"/>
      <c r="G120" s="421"/>
      <c r="H120" s="421"/>
      <c r="I120" s="421"/>
      <c r="J120" s="421"/>
      <c r="K120" s="421"/>
      <c r="L120" s="421"/>
      <c r="M120" s="421"/>
      <c r="N120" s="421"/>
      <c r="O120" s="421"/>
      <c r="P120" s="421"/>
      <c r="Q120" s="421"/>
      <c r="R120" s="421"/>
      <c r="S120" s="421"/>
      <c r="BK120" s="228">
        <v>15.03</v>
      </c>
      <c r="BL120" s="174"/>
    </row>
    <row r="121" spans="1:65" ht="14.25" customHeight="1">
      <c r="A121" s="257"/>
      <c r="B121" s="420"/>
      <c r="C121" s="421"/>
      <c r="D121" s="421"/>
      <c r="E121" s="421"/>
      <c r="F121" s="421"/>
      <c r="G121" s="421"/>
      <c r="H121" s="421"/>
      <c r="I121" s="421"/>
      <c r="J121" s="421"/>
      <c r="K121" s="421"/>
      <c r="L121" s="421"/>
      <c r="M121" s="421"/>
      <c r="N121" s="421"/>
      <c r="O121" s="421"/>
      <c r="P121" s="421"/>
      <c r="Q121" s="421"/>
      <c r="R121" s="421"/>
      <c r="S121" s="421"/>
      <c r="BK121" s="187">
        <f>VLOOKUP(BK120,[1]eMHH!$I$4:$DV$515,65,FALSE)</f>
        <v>2</v>
      </c>
      <c r="BL121" s="186"/>
    </row>
    <row r="122" spans="1:65" ht="15.75" customHeight="1">
      <c r="A122" s="10" t="str">
        <f>CONCATENATE([1]Sections!$A$1:$E$1," - / - ",[1]Sections!$A$13," ",[1]Sections!$B$13,": ",[1]Sections!$D$13," [ ",[1]Sections!$V$2," ",ROMAN(COUNT($BM$1:$BM$842))," / ",ROMAN(BM122)," ]")</f>
        <v>Male Head of Household Questionnaire - / - Section 10: Village Issues [ Page IV / IV ]</v>
      </c>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10"/>
      <c r="AY122" s="10"/>
      <c r="AZ122" s="10"/>
      <c r="BA122" s="10"/>
      <c r="BB122" s="10"/>
      <c r="BC122" s="10"/>
      <c r="BD122" s="10"/>
      <c r="BE122" s="10"/>
      <c r="BF122" s="10"/>
      <c r="BG122" s="10"/>
      <c r="BH122" s="10"/>
      <c r="BI122" s="10"/>
      <c r="BM122" s="267">
        <v>4</v>
      </c>
    </row>
    <row r="123" spans="1:65" ht="6" customHeight="1"/>
    <row r="124" spans="1:65" ht="15" customHeight="1">
      <c r="A124" s="172">
        <f>VLOOKUP(BJ124,[1]eMHH!$F$4:$H$3000,3,FALSE)</f>
        <v>10.199999999999996</v>
      </c>
      <c r="B124" s="173"/>
      <c r="C124" s="159" t="str">
        <f>VLOOKUP(BJ124,[1]eMHH!$I$4:$DV$3046,13,FALSE)</f>
        <v>In your opinion, should women serve as full members of {name of council 1} and participate in decision-making for the village,  should there be a separate council for women which only deals with women's affairs, or should they have no council and no role in decision-making?</v>
      </c>
      <c r="D124" s="159"/>
      <c r="E124" s="159"/>
      <c r="F124" s="159"/>
      <c r="G124" s="159"/>
      <c r="H124" s="159"/>
      <c r="I124" s="159"/>
      <c r="J124" s="159"/>
      <c r="K124" s="159"/>
      <c r="L124" s="159"/>
      <c r="M124" s="159"/>
      <c r="N124" s="159"/>
      <c r="O124" s="159"/>
      <c r="P124" s="159"/>
      <c r="Q124" s="159"/>
      <c r="R124" s="159"/>
      <c r="S124" s="160"/>
      <c r="T124" s="267"/>
      <c r="U124" s="649"/>
      <c r="V124" s="286">
        <f>VLOOKUP(BJ127,[1]eMHH!$F$4:$H$3000,3,FALSE)</f>
        <v>10.239999999999995</v>
      </c>
      <c r="W124" s="286"/>
      <c r="X124" s="287" t="str">
        <f>VLOOKUP(BJ127,[1]eMHH!$I$4:$DV$515,13,FALSE)</f>
        <v>In your opinion, is it correct for girls to go to school? [IF YES] Until what class girls should study?</v>
      </c>
      <c r="Y124" s="287"/>
      <c r="Z124" s="287"/>
      <c r="AA124" s="287"/>
      <c r="AB124" s="287"/>
      <c r="AC124" s="287"/>
      <c r="AD124" s="287"/>
      <c r="AE124" s="287"/>
      <c r="AF124" s="287"/>
      <c r="AG124" s="287"/>
      <c r="AH124" s="287"/>
      <c r="AI124" s="287"/>
      <c r="AJ124" s="287"/>
      <c r="AK124" s="287"/>
      <c r="AL124" s="287"/>
      <c r="AM124" s="287"/>
      <c r="AN124" s="287"/>
      <c r="AO124" s="267"/>
      <c r="AP124" s="267"/>
      <c r="AQ124" s="189"/>
      <c r="AR124" s="189"/>
      <c r="AS124" s="189"/>
      <c r="AT124" s="189"/>
      <c r="AU124" s="189"/>
      <c r="AV124" s="189"/>
      <c r="AW124" s="189"/>
      <c r="AX124" s="189"/>
      <c r="AY124" s="189"/>
      <c r="AZ124" s="189"/>
      <c r="BA124" s="189"/>
      <c r="BB124" s="189"/>
      <c r="BC124" s="189"/>
      <c r="BD124" s="189"/>
      <c r="BE124" s="189"/>
      <c r="BF124" s="189"/>
      <c r="BG124" s="189"/>
      <c r="BH124" s="189"/>
      <c r="BI124" s="189"/>
      <c r="BJ124" s="228">
        <v>6.23</v>
      </c>
      <c r="BK124" s="174"/>
    </row>
    <row r="125" spans="1:65" ht="15" customHeight="1">
      <c r="A125" s="241"/>
      <c r="B125" s="242"/>
      <c r="C125" s="184"/>
      <c r="D125" s="184"/>
      <c r="E125" s="184"/>
      <c r="F125" s="184"/>
      <c r="G125" s="184"/>
      <c r="H125" s="184"/>
      <c r="I125" s="184"/>
      <c r="J125" s="184"/>
      <c r="K125" s="184"/>
      <c r="L125" s="184"/>
      <c r="M125" s="184"/>
      <c r="N125" s="184"/>
      <c r="O125" s="184"/>
      <c r="P125" s="184"/>
      <c r="Q125" s="184"/>
      <c r="R125" s="184"/>
      <c r="S125" s="185"/>
      <c r="T125" s="267"/>
      <c r="U125" s="649"/>
      <c r="V125" s="286"/>
      <c r="W125" s="286"/>
      <c r="X125" s="287"/>
      <c r="Y125" s="287"/>
      <c r="Z125" s="287"/>
      <c r="AA125" s="287"/>
      <c r="AB125" s="287"/>
      <c r="AC125" s="287"/>
      <c r="AD125" s="287"/>
      <c r="AE125" s="287"/>
      <c r="AF125" s="287"/>
      <c r="AG125" s="287"/>
      <c r="AH125" s="287"/>
      <c r="AI125" s="287"/>
      <c r="AJ125" s="287"/>
      <c r="AK125" s="287"/>
      <c r="AL125" s="287"/>
      <c r="AM125" s="287"/>
      <c r="AN125" s="287"/>
      <c r="AO125" s="267"/>
      <c r="AP125" s="267"/>
      <c r="AQ125" s="189"/>
      <c r="AR125" s="189"/>
      <c r="AS125" s="189"/>
      <c r="AT125" s="189"/>
      <c r="AU125" s="189"/>
      <c r="AV125" s="189"/>
      <c r="AW125" s="189"/>
      <c r="AX125" s="189"/>
      <c r="AY125" s="189"/>
      <c r="AZ125" s="189"/>
      <c r="BA125" s="189"/>
      <c r="BB125" s="189"/>
      <c r="BC125" s="189"/>
      <c r="BD125" s="189"/>
      <c r="BE125" s="189"/>
      <c r="BF125" s="189"/>
      <c r="BG125" s="189"/>
      <c r="BH125" s="189"/>
      <c r="BI125" s="189"/>
      <c r="BJ125" s="650">
        <f>VLOOKUP(BJ124,[1]eMHH!$I$4:$BU$30046,65,FALSE)</f>
        <v>3</v>
      </c>
      <c r="BK125" s="579"/>
    </row>
    <row r="126" spans="1:65" ht="15" customHeight="1">
      <c r="A126" s="241"/>
      <c r="B126" s="242"/>
      <c r="C126" s="184"/>
      <c r="D126" s="184"/>
      <c r="E126" s="184"/>
      <c r="F126" s="184"/>
      <c r="G126" s="184"/>
      <c r="H126" s="184"/>
      <c r="I126" s="184"/>
      <c r="J126" s="184"/>
      <c r="K126" s="184"/>
      <c r="L126" s="184"/>
      <c r="M126" s="184"/>
      <c r="N126" s="184"/>
      <c r="O126" s="184"/>
      <c r="P126" s="184"/>
      <c r="Q126" s="184"/>
      <c r="R126" s="184"/>
      <c r="S126" s="185"/>
      <c r="T126" s="267"/>
      <c r="U126" s="649"/>
      <c r="V126" s="286"/>
      <c r="W126" s="286"/>
      <c r="X126" s="287"/>
      <c r="Y126" s="287"/>
      <c r="Z126" s="287"/>
      <c r="AA126" s="287"/>
      <c r="AB126" s="287"/>
      <c r="AC126" s="287"/>
      <c r="AD126" s="287"/>
      <c r="AE126" s="287"/>
      <c r="AF126" s="287"/>
      <c r="AG126" s="287"/>
      <c r="AH126" s="287"/>
      <c r="AI126" s="287"/>
      <c r="AJ126" s="287"/>
      <c r="AK126" s="287"/>
      <c r="AL126" s="287"/>
      <c r="AM126" s="287"/>
      <c r="AN126" s="287"/>
      <c r="AO126" s="267"/>
      <c r="AP126" s="267"/>
      <c r="AQ126" s="189"/>
      <c r="AR126" s="189"/>
      <c r="AS126" s="189"/>
      <c r="AT126" s="189"/>
      <c r="AU126" s="189"/>
      <c r="AV126" s="189"/>
      <c r="AW126" s="189"/>
      <c r="AX126" s="189"/>
      <c r="AY126" s="189"/>
      <c r="AZ126" s="189"/>
      <c r="BA126" s="189"/>
      <c r="BB126" s="189"/>
      <c r="BC126" s="189"/>
      <c r="BD126" s="189"/>
      <c r="BE126" s="189"/>
      <c r="BF126" s="189"/>
      <c r="BG126" s="189"/>
      <c r="BH126" s="189"/>
      <c r="BI126" s="189"/>
      <c r="BJ126" s="333">
        <f>VLOOKUP(BJ124,[1]eMHH!$I$4:$DV$3046,4,FALSE)</f>
        <v>0</v>
      </c>
      <c r="BK126" s="323"/>
    </row>
    <row r="127" spans="1:65" ht="15" customHeight="1">
      <c r="A127" s="180"/>
      <c r="B127" s="181"/>
      <c r="C127" s="165"/>
      <c r="D127" s="165"/>
      <c r="E127" s="165"/>
      <c r="F127" s="165"/>
      <c r="G127" s="165"/>
      <c r="H127" s="165"/>
      <c r="I127" s="165"/>
      <c r="J127" s="165"/>
      <c r="K127" s="165"/>
      <c r="L127" s="165"/>
      <c r="M127" s="165"/>
      <c r="N127" s="165"/>
      <c r="O127" s="165"/>
      <c r="P127" s="165"/>
      <c r="Q127" s="165"/>
      <c r="R127" s="165"/>
      <c r="S127" s="166"/>
      <c r="T127" s="267"/>
      <c r="U127" s="549"/>
      <c r="V127" s="214">
        <v>1</v>
      </c>
      <c r="W127" s="321" t="str">
        <f>VLOOKUP(BJ127,[1]eMHH!$I$4:$DU$515,15,FALSE)</f>
        <v>Girls Should Not Study At All</v>
      </c>
      <c r="X127" s="41"/>
      <c r="Z127" s="411"/>
      <c r="AA127" s="411"/>
      <c r="AB127" s="411"/>
      <c r="AC127" s="41"/>
      <c r="AD127" s="41"/>
      <c r="AE127" s="214">
        <v>9</v>
      </c>
      <c r="AF127" s="410" t="str">
        <f>VLOOKUP(BJ127,[1]eMHH!$I$4:$DU$515,23,FALSE)</f>
        <v>Class 8</v>
      </c>
      <c r="AG127" s="246"/>
      <c r="AH127" s="155"/>
      <c r="AI127" s="177"/>
      <c r="AJ127" s="155"/>
      <c r="AL127" s="161"/>
      <c r="AN127" s="42"/>
      <c r="AO127" s="267"/>
      <c r="AP127" s="267"/>
      <c r="AQ127" s="236"/>
      <c r="AR127" s="236"/>
      <c r="AS127" s="236"/>
      <c r="AT127" s="236"/>
      <c r="AU127" s="236"/>
      <c r="AV127" s="236"/>
      <c r="AW127" s="236"/>
      <c r="AX127" s="236"/>
      <c r="AY127" s="236"/>
      <c r="AZ127" s="236"/>
      <c r="BA127" s="236"/>
      <c r="BB127" s="236"/>
      <c r="BC127" s="236"/>
      <c r="BD127" s="236"/>
      <c r="BE127" s="236"/>
      <c r="BF127" s="236"/>
      <c r="BG127" s="236"/>
      <c r="BH127" s="236"/>
      <c r="BI127" s="236"/>
      <c r="BJ127" s="174">
        <v>15.26</v>
      </c>
      <c r="BK127" s="174"/>
    </row>
    <row r="128" spans="1:65" ht="14.25" customHeight="1">
      <c r="A128" s="200">
        <v>1</v>
      </c>
      <c r="B128" s="651" t="str">
        <f>VLOOKUP(BJ124,[1]eMHH!$I$4:$DV$3046,15,FALSE)</f>
        <v>Women should be full members of the village council and participate in making important decisions and rules for the village</v>
      </c>
      <c r="C128" s="652"/>
      <c r="D128" s="652"/>
      <c r="E128" s="652"/>
      <c r="F128" s="652"/>
      <c r="G128" s="652"/>
      <c r="H128" s="652"/>
      <c r="I128" s="652"/>
      <c r="J128" s="652"/>
      <c r="K128" s="652"/>
      <c r="L128" s="652"/>
      <c r="M128" s="652"/>
      <c r="N128" s="652"/>
      <c r="O128" s="652"/>
      <c r="P128" s="652"/>
      <c r="Q128" s="652"/>
      <c r="R128" s="652"/>
      <c r="S128" s="653"/>
      <c r="T128" s="66"/>
      <c r="U128" s="549"/>
      <c r="V128" s="175">
        <v>2</v>
      </c>
      <c r="W128" s="331" t="str">
        <f>VLOOKUP(BJ127,[1]eMHH!$I$4:$DU$515,16,FALSE)</f>
        <v>Class 1</v>
      </c>
      <c r="X128" s="161"/>
      <c r="Y128" s="177"/>
      <c r="Z128" s="161"/>
      <c r="AA128" s="161"/>
      <c r="AB128" s="161"/>
      <c r="AC128" s="161"/>
      <c r="AD128" s="161"/>
      <c r="AE128" s="214">
        <v>10</v>
      </c>
      <c r="AF128" s="410" t="str">
        <f>VLOOKUP(BJ127,[1]eMHH!$I$4:$DU$515,24,FALSE)</f>
        <v>Class 9</v>
      </c>
      <c r="AG128" s="246"/>
      <c r="AH128" s="155"/>
      <c r="AI128" s="189"/>
      <c r="AJ128" s="189"/>
      <c r="AK128" s="177"/>
      <c r="AN128" s="42"/>
      <c r="AO128" s="267"/>
      <c r="BJ128" s="186">
        <f>VLOOKUP(BJ127,[1]eMHH!$I$4:$DV$515,65,FALSE)</f>
        <v>16</v>
      </c>
      <c r="BK128" s="186"/>
    </row>
    <row r="129" spans="1:63" ht="14.25" customHeight="1">
      <c r="A129" s="206"/>
      <c r="B129" s="390"/>
      <c r="C129" s="391"/>
      <c r="D129" s="391"/>
      <c r="E129" s="391"/>
      <c r="F129" s="391"/>
      <c r="G129" s="391"/>
      <c r="H129" s="391"/>
      <c r="I129" s="391"/>
      <c r="J129" s="391"/>
      <c r="K129" s="391"/>
      <c r="L129" s="391"/>
      <c r="M129" s="391"/>
      <c r="N129" s="391"/>
      <c r="O129" s="391"/>
      <c r="P129" s="391"/>
      <c r="Q129" s="391"/>
      <c r="R129" s="391"/>
      <c r="S129" s="392"/>
      <c r="U129" s="549"/>
      <c r="V129" s="214">
        <v>3</v>
      </c>
      <c r="W129" s="654" t="str">
        <f>VLOOKUP(BJ127,[1]eMHH!$I$4:$DU$515,17,FALSE)</f>
        <v>Class 2</v>
      </c>
      <c r="X129" s="655"/>
      <c r="AE129" s="175">
        <v>11</v>
      </c>
      <c r="AF129" s="655" t="str">
        <f>VLOOKUP(BJ127,[1]eMHH!$I$4:$DU$515,25,FALSE)</f>
        <v>Class 10</v>
      </c>
      <c r="AN129" s="42"/>
      <c r="BJ129" s="161"/>
      <c r="BK129" s="161"/>
    </row>
    <row r="130" spans="1:63" ht="14.25" customHeight="1">
      <c r="A130" s="200">
        <v>2</v>
      </c>
      <c r="B130" s="386" t="str">
        <f>VLOOKUP(BJ124,[1]eMHH!$I$4:$DV$3046,16,FALSE)</f>
        <v>There should there be a separate council for women which only considers the affairs of women in the village</v>
      </c>
      <c r="C130" s="387"/>
      <c r="D130" s="387"/>
      <c r="E130" s="387"/>
      <c r="F130" s="387"/>
      <c r="G130" s="387"/>
      <c r="H130" s="387"/>
      <c r="I130" s="387"/>
      <c r="J130" s="387"/>
      <c r="K130" s="387"/>
      <c r="L130" s="387"/>
      <c r="M130" s="387"/>
      <c r="N130" s="387"/>
      <c r="O130" s="387"/>
      <c r="P130" s="387"/>
      <c r="Q130" s="387"/>
      <c r="R130" s="387"/>
      <c r="S130" s="388"/>
      <c r="T130" s="66"/>
      <c r="U130" s="549"/>
      <c r="V130" s="175">
        <v>4</v>
      </c>
      <c r="W130" s="410" t="str">
        <f>VLOOKUP(BJ127,[1]eMHH!$I$4:$DU$515,18,FALSE)</f>
        <v>Class 3</v>
      </c>
      <c r="X130" s="410"/>
      <c r="Y130" s="161"/>
      <c r="Z130" s="161"/>
      <c r="AA130" s="161"/>
      <c r="AB130" s="161"/>
      <c r="AC130" s="161"/>
      <c r="AD130" s="161"/>
      <c r="AE130" s="214">
        <v>12</v>
      </c>
      <c r="AF130" s="410" t="str">
        <f>VLOOKUP(BJ127,[1]eMHH!$I$4:$DU$515,26,FALSE)</f>
        <v>Class 11</v>
      </c>
      <c r="AG130" s="161"/>
      <c r="AH130" s="161"/>
      <c r="AI130" s="161"/>
      <c r="AJ130" s="161"/>
      <c r="AK130" s="161"/>
      <c r="AL130" s="161"/>
      <c r="AM130" s="161"/>
      <c r="AN130" s="285"/>
      <c r="AO130" s="161"/>
      <c r="AP130" s="161"/>
      <c r="BJ130" s="193">
        <f>VLOOKUP(BJ127,[1]eMHH!$I$4:$DV$3046,4,FALSE)</f>
        <v>0</v>
      </c>
      <c r="BK130" s="193"/>
    </row>
    <row r="131" spans="1:63" ht="14.25" customHeight="1">
      <c r="A131" s="206"/>
      <c r="B131" s="390"/>
      <c r="C131" s="391"/>
      <c r="D131" s="391"/>
      <c r="E131" s="391"/>
      <c r="F131" s="391"/>
      <c r="G131" s="391"/>
      <c r="H131" s="391"/>
      <c r="I131" s="391"/>
      <c r="J131" s="391"/>
      <c r="K131" s="391"/>
      <c r="L131" s="391"/>
      <c r="M131" s="391"/>
      <c r="N131" s="391"/>
      <c r="O131" s="391"/>
      <c r="P131" s="391"/>
      <c r="Q131" s="391"/>
      <c r="R131" s="391"/>
      <c r="S131" s="271"/>
      <c r="T131" s="66"/>
      <c r="U131" s="549"/>
      <c r="V131" s="214">
        <v>5</v>
      </c>
      <c r="W131" s="410" t="str">
        <f>VLOOKUP(BJ127,[1]eMHH!$I$4:$DU$515,19,FALSE)</f>
        <v>Class 4</v>
      </c>
      <c r="X131" s="410"/>
      <c r="Y131" s="161"/>
      <c r="Z131" s="161"/>
      <c r="AA131" s="161"/>
      <c r="AB131" s="161"/>
      <c r="AC131" s="161"/>
      <c r="AD131" s="161"/>
      <c r="AE131" s="175">
        <v>13</v>
      </c>
      <c r="AF131" s="410" t="str">
        <f>VLOOKUP(BJ127,[1]eMHH!$I$4:$DU$515,27,FALSE)</f>
        <v>Class 12</v>
      </c>
      <c r="AG131" s="161"/>
      <c r="AH131" s="161"/>
      <c r="AI131" s="161"/>
      <c r="AJ131" s="161"/>
      <c r="AK131" s="161"/>
      <c r="AL131" s="161"/>
      <c r="AM131" s="161"/>
      <c r="AN131" s="285"/>
      <c r="AO131" s="161"/>
      <c r="AP131" s="161"/>
    </row>
    <row r="132" spans="1:63" ht="14.25" customHeight="1">
      <c r="A132" s="200">
        <v>3</v>
      </c>
      <c r="B132" s="386" t="str">
        <f>VLOOKUP(BJ124,[1]eMHH!$I$4:$DV$3046,17,FALSE)</f>
        <v>Women should have no council and no role in village decision-making</v>
      </c>
      <c r="C132" s="387"/>
      <c r="D132" s="387"/>
      <c r="E132" s="387"/>
      <c r="F132" s="387"/>
      <c r="G132" s="387"/>
      <c r="H132" s="387"/>
      <c r="I132" s="387"/>
      <c r="J132" s="387"/>
      <c r="K132" s="387"/>
      <c r="L132" s="387"/>
      <c r="M132" s="387"/>
      <c r="N132" s="387"/>
      <c r="O132" s="387"/>
      <c r="P132" s="387"/>
      <c r="Q132" s="387"/>
      <c r="R132" s="387"/>
      <c r="S132" s="175" t="s">
        <v>0</v>
      </c>
      <c r="U132" s="549"/>
      <c r="V132" s="175">
        <v>6</v>
      </c>
      <c r="W132" s="410" t="str">
        <f>VLOOKUP(BJ127,[1]eMHH!$I$4:$DU$515,20,FALSE)</f>
        <v>Class 5</v>
      </c>
      <c r="X132" s="410"/>
      <c r="Y132" s="161"/>
      <c r="Z132" s="161"/>
      <c r="AA132" s="161"/>
      <c r="AB132" s="161"/>
      <c r="AC132" s="161"/>
      <c r="AD132" s="161"/>
      <c r="AE132" s="214">
        <v>14</v>
      </c>
      <c r="AF132" s="410" t="str">
        <f>VLOOKUP(BJ127,[1]eMHH!$I$4:$DU$515,28,FALSE)</f>
        <v>Professional Institute (Class 14)</v>
      </c>
      <c r="AG132" s="161"/>
      <c r="AH132" s="161"/>
      <c r="AI132" s="161"/>
      <c r="AJ132" s="161"/>
      <c r="AK132" s="161"/>
      <c r="AL132" s="161"/>
      <c r="AM132" s="161"/>
      <c r="AN132" s="285"/>
      <c r="AO132" s="161"/>
      <c r="AP132" s="161"/>
    </row>
    <row r="133" spans="1:63" ht="14.25" customHeight="1">
      <c r="A133" s="206"/>
      <c r="B133" s="276"/>
      <c r="C133" s="277"/>
      <c r="D133" s="277"/>
      <c r="E133" s="277"/>
      <c r="F133" s="277"/>
      <c r="G133" s="277"/>
      <c r="H133" s="277"/>
      <c r="I133" s="277"/>
      <c r="J133" s="277"/>
      <c r="K133" s="277"/>
      <c r="L133" s="277"/>
      <c r="M133" s="277"/>
      <c r="N133" s="277"/>
      <c r="O133" s="277"/>
      <c r="P133" s="277"/>
      <c r="Q133" s="277"/>
      <c r="R133" s="277"/>
      <c r="S133" s="175" t="s">
        <v>1</v>
      </c>
      <c r="U133" s="549"/>
      <c r="V133" s="214">
        <v>7</v>
      </c>
      <c r="W133" s="410" t="str">
        <f>VLOOKUP(BJ127,[1]eMHH!$I$4:$DU$515,21,FALSE)</f>
        <v>Class 6</v>
      </c>
      <c r="X133" s="410"/>
      <c r="Y133" s="161"/>
      <c r="Z133" s="161"/>
      <c r="AA133" s="161"/>
      <c r="AB133" s="161"/>
      <c r="AC133" s="161"/>
      <c r="AD133" s="161"/>
      <c r="AE133" s="214">
        <v>15</v>
      </c>
      <c r="AF133" s="410" t="str">
        <f>VLOOKUP(BJ127,[1]eMHH!$I$4:$DU$515,29,FALSE)</f>
        <v>University</v>
      </c>
      <c r="AG133" s="161"/>
      <c r="AH133" s="161"/>
      <c r="AI133" s="161"/>
      <c r="AJ133" s="161"/>
      <c r="AK133" s="161"/>
      <c r="AL133" s="161"/>
      <c r="AM133" s="161"/>
      <c r="AN133" s="285"/>
      <c r="AO133" s="161"/>
      <c r="AP133" s="161"/>
    </row>
    <row r="134" spans="1:63" ht="14.25" customHeight="1">
      <c r="A134" s="343"/>
      <c r="B134" s="343"/>
      <c r="C134" s="189"/>
      <c r="D134" s="189"/>
      <c r="E134" s="189"/>
      <c r="F134" s="189"/>
      <c r="G134" s="189"/>
      <c r="H134" s="189"/>
      <c r="I134" s="189"/>
      <c r="J134" s="189"/>
      <c r="K134" s="189"/>
      <c r="L134" s="189"/>
      <c r="M134" s="189"/>
      <c r="N134" s="178"/>
      <c r="O134" s="178"/>
      <c r="P134" s="178"/>
      <c r="Q134" s="178"/>
      <c r="R134" s="178"/>
      <c r="S134" s="178"/>
      <c r="T134" s="178"/>
      <c r="U134" s="656"/>
      <c r="V134" s="175">
        <v>8</v>
      </c>
      <c r="W134" s="410" t="str">
        <f>VLOOKUP(BJ127,[1]eMHH!$I$4:$DU$515,22,FALSE)</f>
        <v>Class 7</v>
      </c>
      <c r="X134" s="410"/>
      <c r="Y134" s="161"/>
      <c r="Z134" s="161"/>
      <c r="AA134" s="161"/>
      <c r="AB134" s="161"/>
      <c r="AC134" s="161"/>
      <c r="AD134" s="161"/>
      <c r="AE134" s="398"/>
      <c r="AF134" s="657"/>
      <c r="AG134" s="657"/>
      <c r="AH134" s="657"/>
      <c r="AI134" s="657"/>
      <c r="AJ134" s="657"/>
      <c r="AK134" s="657"/>
      <c r="AL134" s="657"/>
      <c r="AM134" s="175" t="s">
        <v>0</v>
      </c>
      <c r="AN134" s="175" t="s">
        <v>1</v>
      </c>
      <c r="AO134" s="161"/>
      <c r="AP134" s="161"/>
      <c r="BJ134" s="228">
        <v>88.08</v>
      </c>
      <c r="BK134" s="174"/>
    </row>
    <row r="135" spans="1:63" ht="15" customHeight="1">
      <c r="A135" s="286">
        <f>VLOOKUP(BJ134,[1]eMHH!$F$4:$H$3000,3,FALSE)</f>
        <v>10.209999999999996</v>
      </c>
      <c r="B135" s="286"/>
      <c r="C135" s="226" t="str">
        <f>VLOOKUP(BJ134,[1]eMHH!$I$4:$DV$515,13,FALSE)</f>
        <v>In your opinion, is the participation of women in resolving all disputes correct or not?</v>
      </c>
      <c r="D135" s="159"/>
      <c r="E135" s="159"/>
      <c r="F135" s="159"/>
      <c r="G135" s="159"/>
      <c r="H135" s="159"/>
      <c r="I135" s="159"/>
      <c r="J135" s="159"/>
      <c r="K135" s="159"/>
      <c r="L135" s="159"/>
      <c r="M135" s="159"/>
      <c r="N135" s="159"/>
      <c r="O135" s="159"/>
      <c r="P135" s="159"/>
      <c r="Q135" s="159"/>
      <c r="R135" s="159"/>
      <c r="S135" s="160"/>
      <c r="T135" s="267"/>
      <c r="U135" s="649"/>
      <c r="V135" s="658" t="s">
        <v>9</v>
      </c>
      <c r="W135" s="659" t="str">
        <f>VLOOKUP(BJ127,[1]eMHH!$I$4:$DU$515,30,FALSE)</f>
        <v>Other:</v>
      </c>
      <c r="X135" s="660"/>
      <c r="Y135" s="660"/>
      <c r="Z135" s="660"/>
      <c r="AA135" s="660"/>
      <c r="AB135" s="660"/>
      <c r="AC135" s="660"/>
      <c r="AD135" s="660"/>
      <c r="AE135" s="660"/>
      <c r="AF135" s="660"/>
      <c r="AG135" s="660"/>
      <c r="AH135" s="660"/>
      <c r="AI135" s="660"/>
      <c r="AJ135" s="660"/>
      <c r="AK135" s="660"/>
      <c r="AL135" s="660"/>
      <c r="AM135" s="661"/>
      <c r="AN135" s="661"/>
      <c r="AO135" s="161"/>
      <c r="AP135" s="161"/>
      <c r="BJ135" s="187">
        <f>VLOOKUP(BJ134,[1]eMHH!$I$4:$DV$515,65,FALSE)</f>
        <v>2</v>
      </c>
      <c r="BK135" s="186"/>
    </row>
    <row r="136" spans="1:63" ht="15" customHeight="1">
      <c r="A136" s="286"/>
      <c r="B136" s="286"/>
      <c r="C136" s="227"/>
      <c r="D136" s="165"/>
      <c r="E136" s="165"/>
      <c r="F136" s="165"/>
      <c r="G136" s="165"/>
      <c r="H136" s="165"/>
      <c r="I136" s="165"/>
      <c r="J136" s="165"/>
      <c r="K136" s="165"/>
      <c r="L136" s="165"/>
      <c r="M136" s="165"/>
      <c r="N136" s="165"/>
      <c r="O136" s="165"/>
      <c r="P136" s="165"/>
      <c r="Q136" s="165"/>
      <c r="R136" s="165"/>
      <c r="S136" s="185"/>
      <c r="T136" s="267"/>
      <c r="U136" s="649"/>
      <c r="V136" s="658"/>
      <c r="W136" s="659"/>
      <c r="X136" s="660"/>
      <c r="Y136" s="660"/>
      <c r="Z136" s="660"/>
      <c r="AA136" s="660"/>
      <c r="AB136" s="660"/>
      <c r="AC136" s="660"/>
      <c r="AD136" s="660"/>
      <c r="AE136" s="660"/>
      <c r="AF136" s="660"/>
      <c r="AG136" s="660"/>
      <c r="AH136" s="660"/>
      <c r="AI136" s="660"/>
      <c r="AJ136" s="660"/>
      <c r="AK136" s="660"/>
      <c r="AL136" s="660"/>
      <c r="AM136" s="660"/>
      <c r="AN136" s="660"/>
      <c r="AO136" s="161"/>
      <c r="AP136" s="161"/>
      <c r="BJ136" s="193">
        <f>VLOOKUP(BJ134,[1]eMHH!$I$4:$DV$3046,4,FALSE)</f>
        <v>0</v>
      </c>
      <c r="BK136" s="193"/>
    </row>
    <row r="137" spans="1:63" ht="14.25" customHeight="1">
      <c r="A137" s="266">
        <v>1</v>
      </c>
      <c r="B137" s="331" t="str">
        <f>VLOOKUP(BJ134,[1]eMHH!$I$4:$DU$515,15,FALSE)</f>
        <v>No, It Is Not Correct for Women To Participate in Dispute Resolution</v>
      </c>
      <c r="C137" s="41"/>
      <c r="D137" s="196"/>
      <c r="E137" s="411"/>
      <c r="F137" s="411"/>
      <c r="G137" s="411"/>
      <c r="H137" s="41"/>
      <c r="I137" s="41"/>
      <c r="J137" s="13"/>
      <c r="K137" s="13"/>
      <c r="L137" s="246"/>
      <c r="M137" s="155"/>
      <c r="N137" s="177"/>
      <c r="O137" s="155"/>
      <c r="Q137" s="161"/>
      <c r="R137" s="25"/>
      <c r="S137" s="175" t="s">
        <v>0</v>
      </c>
      <c r="T137" s="267"/>
      <c r="U137" s="649"/>
      <c r="V137" s="658"/>
      <c r="W137" s="659"/>
      <c r="X137" s="660"/>
      <c r="Y137" s="660"/>
      <c r="Z137" s="660"/>
      <c r="AA137" s="660"/>
      <c r="AB137" s="660"/>
      <c r="AC137" s="660"/>
      <c r="AD137" s="660"/>
      <c r="AE137" s="660"/>
      <c r="AF137" s="660"/>
      <c r="AG137" s="660"/>
      <c r="AH137" s="660"/>
      <c r="AI137" s="660"/>
      <c r="AJ137" s="660"/>
      <c r="AK137" s="660"/>
      <c r="AL137" s="660"/>
      <c r="AM137" s="660"/>
      <c r="AN137" s="660"/>
      <c r="AO137" s="161"/>
      <c r="AP137" s="161"/>
    </row>
    <row r="138" spans="1:63" ht="14.25" customHeight="1">
      <c r="A138" s="175">
        <v>2</v>
      </c>
      <c r="B138" s="324" t="str">
        <f>VLOOKUP(BJ134,[1]eMHH!$I$4:$DU$515,16,FALSE)</f>
        <v>Yes, It Is Correct for Women To Participate in Dispute Resolution</v>
      </c>
      <c r="C138" s="220"/>
      <c r="D138" s="44"/>
      <c r="E138" s="220"/>
      <c r="F138" s="220"/>
      <c r="G138" s="220"/>
      <c r="H138" s="220"/>
      <c r="I138" s="220"/>
      <c r="J138" s="223"/>
      <c r="K138" s="223"/>
      <c r="L138" s="222"/>
      <c r="M138" s="223"/>
      <c r="N138" s="224"/>
      <c r="O138" s="224"/>
      <c r="P138" s="225"/>
      <c r="Q138" s="44"/>
      <c r="R138" s="221"/>
      <c r="S138" s="175" t="s">
        <v>1</v>
      </c>
      <c r="T138" s="161"/>
      <c r="U138" s="647"/>
      <c r="V138" s="658"/>
      <c r="W138" s="659"/>
      <c r="X138" s="660"/>
      <c r="Y138" s="660"/>
      <c r="Z138" s="660"/>
      <c r="AA138" s="660"/>
      <c r="AB138" s="660"/>
      <c r="AC138" s="660"/>
      <c r="AD138" s="660"/>
      <c r="AE138" s="660"/>
      <c r="AF138" s="660"/>
      <c r="AG138" s="660"/>
      <c r="AH138" s="660"/>
      <c r="AI138" s="660"/>
      <c r="AJ138" s="660"/>
      <c r="AK138" s="660"/>
      <c r="AL138" s="660"/>
      <c r="AM138" s="660"/>
      <c r="AN138" s="660"/>
      <c r="AO138" s="161"/>
      <c r="AP138" s="161"/>
    </row>
    <row r="139" spans="1:63" ht="14.25" customHeight="1">
      <c r="A139" s="161"/>
      <c r="B139" s="161"/>
      <c r="C139" s="161"/>
      <c r="D139" s="161"/>
      <c r="E139" s="161"/>
      <c r="F139" s="161"/>
      <c r="G139" s="161"/>
      <c r="H139" s="161"/>
      <c r="I139" s="161"/>
      <c r="J139" s="161"/>
      <c r="K139" s="161"/>
      <c r="L139" s="161"/>
      <c r="M139" s="161"/>
      <c r="N139" s="161"/>
      <c r="O139" s="161"/>
      <c r="P139" s="161"/>
      <c r="Q139" s="161"/>
      <c r="R139" s="161"/>
      <c r="S139" s="161"/>
      <c r="T139" s="161"/>
      <c r="U139" s="161"/>
    </row>
    <row r="140" spans="1:63" ht="15" customHeight="1">
      <c r="A140" s="172">
        <f>VLOOKUP(BJ140,[1]eMHH!$F$4:$H$3000,3,FALSE)</f>
        <v>10.219999999999995</v>
      </c>
      <c r="B140" s="311"/>
      <c r="C140" s="226" t="str">
        <f>VLOOKUP(BJ140,[1]eMHH!$I$4:$DV$515,13,FALSE)</f>
        <v>In your opinion, is it correct for women to work for the government and/or NGOs?</v>
      </c>
      <c r="D140" s="159"/>
      <c r="E140" s="159"/>
      <c r="F140" s="159"/>
      <c r="G140" s="159"/>
      <c r="H140" s="159"/>
      <c r="I140" s="159"/>
      <c r="J140" s="159"/>
      <c r="K140" s="159"/>
      <c r="L140" s="159"/>
      <c r="M140" s="159"/>
      <c r="N140" s="159"/>
      <c r="O140" s="159"/>
      <c r="P140" s="159"/>
      <c r="Q140" s="159"/>
      <c r="R140" s="159"/>
      <c r="S140" s="160"/>
      <c r="T140" s="267"/>
      <c r="U140" s="267"/>
      <c r="BJ140" s="174">
        <v>88.1</v>
      </c>
      <c r="BK140" s="174"/>
    </row>
    <row r="141" spans="1:63" ht="15" customHeight="1">
      <c r="A141" s="180"/>
      <c r="B141" s="315"/>
      <c r="C141" s="227"/>
      <c r="D141" s="165"/>
      <c r="E141" s="165"/>
      <c r="F141" s="165"/>
      <c r="G141" s="165"/>
      <c r="H141" s="165"/>
      <c r="I141" s="165"/>
      <c r="J141" s="165"/>
      <c r="K141" s="165"/>
      <c r="L141" s="165"/>
      <c r="M141" s="165"/>
      <c r="N141" s="165"/>
      <c r="O141" s="165"/>
      <c r="P141" s="165"/>
      <c r="Q141" s="165"/>
      <c r="R141" s="165"/>
      <c r="S141" s="166"/>
      <c r="T141" s="267"/>
      <c r="U141" s="267"/>
      <c r="BJ141" s="186">
        <f>VLOOKUP(BJ140,[1]eMHH!$I$4:$DV$515,65,FALSE)</f>
        <v>4</v>
      </c>
      <c r="BK141" s="186"/>
    </row>
    <row r="142" spans="1:63" ht="14.25" customHeight="1">
      <c r="A142" s="175">
        <v>1</v>
      </c>
      <c r="B142" s="215" t="str">
        <f>VLOOKUP(BJ140,[1]eMHH!$I$4:$DU$515,15,FALSE)</f>
        <v>Agree with Government and NGOs</v>
      </c>
      <c r="C142" s="218"/>
      <c r="D142" s="218"/>
      <c r="E142" s="218"/>
      <c r="F142" s="218"/>
      <c r="G142" s="218"/>
      <c r="H142" s="218"/>
      <c r="I142" s="218"/>
      <c r="J142" s="662"/>
      <c r="K142" s="662"/>
      <c r="L142" s="25"/>
      <c r="M142" s="25"/>
      <c r="N142" s="196"/>
      <c r="O142" s="25"/>
      <c r="P142" s="25"/>
      <c r="Q142" s="25"/>
      <c r="R142" s="25"/>
      <c r="S142" s="648"/>
      <c r="T142" s="267"/>
      <c r="U142" s="267"/>
      <c r="BJ142" s="193">
        <f>VLOOKUP(BJ140,[1]eMHH!$I$4:$DV$3046,4,FALSE)</f>
        <v>0</v>
      </c>
      <c r="BK142" s="193"/>
    </row>
    <row r="143" spans="1:63" ht="14.25" customHeight="1">
      <c r="A143" s="175">
        <v>2</v>
      </c>
      <c r="B143" s="344" t="str">
        <f>VLOOKUP(BJ140,[1]eMHH!$I$4:$DU$515,16,FALSE)</f>
        <v>Agree with Government, Disagree with NGOs</v>
      </c>
      <c r="C143" s="663"/>
      <c r="D143" s="663"/>
      <c r="E143" s="663"/>
      <c r="F143" s="663"/>
      <c r="G143" s="663"/>
      <c r="H143" s="663"/>
      <c r="I143" s="663"/>
      <c r="J143" s="283"/>
      <c r="K143" s="283"/>
      <c r="O143" s="177"/>
      <c r="S143" s="648"/>
      <c r="AQ143" s="161"/>
      <c r="AR143" s="161"/>
      <c r="AS143" s="161"/>
      <c r="AT143" s="161"/>
      <c r="AU143" s="161"/>
      <c r="AV143" s="161"/>
      <c r="AW143" s="161"/>
      <c r="AX143" s="161"/>
      <c r="AY143" s="161"/>
      <c r="AZ143" s="161"/>
      <c r="BA143" s="161"/>
      <c r="BB143" s="161"/>
      <c r="BC143" s="161"/>
      <c r="BD143" s="161"/>
      <c r="BE143" s="161"/>
      <c r="BF143" s="161"/>
      <c r="BG143" s="161"/>
      <c r="BH143" s="161"/>
      <c r="BI143" s="161"/>
      <c r="BJ143" s="161"/>
      <c r="BK143" s="161"/>
    </row>
    <row r="144" spans="1:63" ht="14.25" customHeight="1">
      <c r="A144" s="195">
        <v>3</v>
      </c>
      <c r="B144" s="344" t="str">
        <f>VLOOKUP(BJ140,[1]eMHH!$I$4:$DU$515,17,FALSE)</f>
        <v>Disagree with Government, Agree with NGOs</v>
      </c>
      <c r="S144" s="664" t="s">
        <v>0</v>
      </c>
    </row>
    <row r="145" spans="1:63" ht="14.25" customHeight="1">
      <c r="A145" s="175">
        <v>4</v>
      </c>
      <c r="B145" s="219" t="str">
        <f>VLOOKUP(BJ140,[1]eMHH!$I$4:$DU$515,18,FALSE)</f>
        <v>Disagree with Both Government and NGOs</v>
      </c>
      <c r="C145" s="665"/>
      <c r="D145" s="665"/>
      <c r="E145" s="665"/>
      <c r="F145" s="665"/>
      <c r="G145" s="665"/>
      <c r="H145" s="665"/>
      <c r="I145" s="665"/>
      <c r="J145" s="665"/>
      <c r="K145" s="665"/>
      <c r="L145" s="665"/>
      <c r="M145" s="665"/>
      <c r="N145" s="665"/>
      <c r="O145" s="665"/>
      <c r="P145" s="665"/>
      <c r="Q145" s="665"/>
      <c r="R145" s="665"/>
      <c r="S145" s="664" t="s">
        <v>1</v>
      </c>
      <c r="T145" s="267"/>
      <c r="U145" s="267"/>
      <c r="BJ145" s="174" t="s">
        <v>60</v>
      </c>
      <c r="BK145" s="174"/>
    </row>
    <row r="146" spans="1:63" ht="14.25" customHeight="1">
      <c r="A146" s="267"/>
      <c r="B146" s="267"/>
      <c r="C146" s="267"/>
      <c r="D146" s="267"/>
      <c r="E146" s="267"/>
      <c r="F146" s="267"/>
      <c r="G146" s="267"/>
      <c r="H146" s="267"/>
      <c r="I146" s="267"/>
      <c r="J146" s="267"/>
      <c r="K146" s="267"/>
      <c r="L146" s="267"/>
      <c r="M146" s="267"/>
      <c r="N146" s="267"/>
      <c r="O146" s="267"/>
      <c r="P146" s="267"/>
      <c r="Q146" s="267"/>
      <c r="R146" s="267"/>
      <c r="S146" s="267"/>
      <c r="T146" s="267"/>
      <c r="U146" s="267"/>
      <c r="Z146" s="267"/>
      <c r="AA146" s="267"/>
      <c r="AB146" s="267"/>
      <c r="AC146" s="267"/>
      <c r="AD146" s="267"/>
      <c r="AE146" s="267"/>
      <c r="AF146" s="267"/>
      <c r="AG146" s="267"/>
      <c r="AH146" s="267"/>
      <c r="AI146" s="267"/>
      <c r="AJ146" s="267"/>
      <c r="AK146" s="267"/>
      <c r="AL146" s="267"/>
      <c r="AM146" s="267"/>
      <c r="AN146" s="267"/>
      <c r="AO146" s="267"/>
      <c r="AP146" s="267"/>
      <c r="AQ146" s="267"/>
      <c r="AR146" s="267"/>
      <c r="BJ146" s="193">
        <f>VLOOKUP(BJ145,[1]eMHH!$I$4:$DV$3046,4,FALSE)</f>
        <v>0</v>
      </c>
      <c r="BK146" s="193"/>
    </row>
    <row r="147" spans="1:63" ht="15" customHeight="1">
      <c r="A147" s="286">
        <f>VLOOKUP(BJ145,[1]eMHH!$F$4:$H$3000,3,FALSE)</f>
        <v>10.229999999999995</v>
      </c>
      <c r="B147" s="286"/>
      <c r="C147" s="666" t="str">
        <f>VLOOKUP(BJ145,[1]eMHH!$I$4:$DV$515,13,FALSE)</f>
        <v>In your opinion, until what class should boys study?</v>
      </c>
      <c r="D147" s="667"/>
      <c r="E147" s="667"/>
      <c r="F147" s="667"/>
      <c r="G147" s="667"/>
      <c r="H147" s="667"/>
      <c r="I147" s="667"/>
      <c r="J147" s="667"/>
      <c r="K147" s="667"/>
      <c r="L147" s="667"/>
      <c r="M147" s="667"/>
      <c r="N147" s="667"/>
      <c r="O147" s="667"/>
      <c r="P147" s="667"/>
      <c r="Q147" s="667"/>
      <c r="R147" s="667"/>
      <c r="S147" s="668"/>
      <c r="T147" s="267"/>
      <c r="Z147" s="267"/>
      <c r="AA147" s="267"/>
      <c r="AB147" s="267"/>
      <c r="AC147" s="267"/>
      <c r="AD147" s="267"/>
      <c r="AE147" s="267"/>
      <c r="AF147" s="267"/>
      <c r="AG147" s="267"/>
      <c r="AH147" s="267"/>
      <c r="AI147" s="267"/>
      <c r="AJ147" s="267"/>
      <c r="AK147" s="267"/>
      <c r="AL147" s="267"/>
      <c r="AM147" s="267"/>
      <c r="AN147" s="267"/>
      <c r="AO147" s="267"/>
      <c r="AP147" s="267"/>
      <c r="AQ147" s="267"/>
      <c r="AR147" s="267"/>
    </row>
    <row r="148" spans="1:63" ht="14.25" customHeight="1">
      <c r="A148" s="214">
        <v>1</v>
      </c>
      <c r="B148" s="321" t="str">
        <f>VLOOKUP(BJ145,[1]eMHH!$I$4:$DU$515,15,FALSE)</f>
        <v>Boys Should Not Study At All</v>
      </c>
      <c r="C148" s="41"/>
      <c r="E148" s="411"/>
      <c r="F148" s="411"/>
      <c r="G148" s="411"/>
      <c r="H148" s="41"/>
      <c r="I148" s="41"/>
      <c r="J148" s="175">
        <v>9</v>
      </c>
      <c r="K148" s="410" t="str">
        <f>VLOOKUP(BJ145,[1]eMHH!$I$4:$DU$515,23,FALSE)</f>
        <v>Class 8</v>
      </c>
      <c r="L148" s="246"/>
      <c r="M148" s="155"/>
      <c r="N148" s="177"/>
      <c r="O148" s="155"/>
      <c r="Q148" s="161"/>
      <c r="S148" s="42"/>
      <c r="V148" s="161"/>
      <c r="W148" s="161"/>
      <c r="X148" s="161"/>
      <c r="Y148" s="161"/>
      <c r="Z148" s="267"/>
      <c r="AA148" s="267"/>
      <c r="AB148" s="267"/>
      <c r="AC148" s="267"/>
      <c r="AD148" s="267"/>
      <c r="AE148" s="267"/>
      <c r="AF148" s="267"/>
      <c r="AG148" s="267"/>
      <c r="AH148" s="267"/>
      <c r="AI148" s="267"/>
      <c r="AJ148" s="267"/>
      <c r="AK148" s="267"/>
      <c r="AL148" s="267"/>
      <c r="AM148" s="267"/>
      <c r="AN148" s="267"/>
      <c r="AO148" s="267"/>
      <c r="AP148" s="267"/>
      <c r="AQ148" s="267"/>
      <c r="AR148" s="267"/>
    </row>
    <row r="149" spans="1:63" ht="14.25" customHeight="1">
      <c r="A149" s="175">
        <v>2</v>
      </c>
      <c r="B149" s="331" t="str">
        <f>VLOOKUP(BJ145,[1]eMHH!$I$4:$DU$515,16,FALSE)</f>
        <v>Class 1</v>
      </c>
      <c r="C149" s="161"/>
      <c r="D149" s="177"/>
      <c r="E149" s="161"/>
      <c r="F149" s="161"/>
      <c r="G149" s="161"/>
      <c r="H149" s="161"/>
      <c r="I149" s="161"/>
      <c r="J149" s="175">
        <v>10</v>
      </c>
      <c r="K149" s="410" t="str">
        <f>VLOOKUP(BJ145,[1]eMHH!$I$4:$DU$515,24,FALSE)</f>
        <v>Class 9</v>
      </c>
      <c r="L149" s="246"/>
      <c r="M149" s="155"/>
      <c r="N149" s="189"/>
      <c r="O149" s="189"/>
      <c r="P149" s="177"/>
      <c r="S149" s="42"/>
      <c r="T149" s="161"/>
      <c r="U149" s="161"/>
      <c r="V149" s="343"/>
      <c r="W149" s="343"/>
      <c r="X149" s="189"/>
      <c r="Y149" s="189"/>
      <c r="Z149" s="267"/>
      <c r="AA149" s="267"/>
      <c r="AB149" s="267"/>
      <c r="AC149" s="267"/>
      <c r="AD149" s="267"/>
      <c r="AE149" s="267"/>
      <c r="AF149" s="267"/>
      <c r="AG149" s="267"/>
      <c r="AH149" s="267"/>
      <c r="AI149" s="267"/>
      <c r="AJ149" s="267"/>
      <c r="AK149" s="267"/>
      <c r="AL149" s="267"/>
      <c r="AM149" s="267"/>
      <c r="AN149" s="267"/>
      <c r="AO149" s="267"/>
      <c r="AP149" s="267"/>
      <c r="AQ149" s="267"/>
      <c r="AR149" s="267"/>
    </row>
    <row r="150" spans="1:63" ht="14.25" customHeight="1">
      <c r="A150" s="214">
        <v>3</v>
      </c>
      <c r="B150" s="654" t="str">
        <f>VLOOKUP(BJ145,[1]eMHH!$I$4:$DU$515,17,FALSE)</f>
        <v>Class 2</v>
      </c>
      <c r="C150" s="655"/>
      <c r="J150" s="175">
        <v>11</v>
      </c>
      <c r="K150" s="655" t="str">
        <f>VLOOKUP(BJ145,[1]eMHH!$I$4:$DU$515,25,FALSE)</f>
        <v>Class 10</v>
      </c>
      <c r="S150" s="42"/>
      <c r="T150" s="161"/>
      <c r="U150" s="161"/>
      <c r="V150" s="343"/>
      <c r="W150" s="343"/>
      <c r="X150" s="189"/>
      <c r="Y150" s="189"/>
      <c r="Z150" s="267"/>
      <c r="AA150" s="267"/>
      <c r="AB150" s="267"/>
      <c r="AC150" s="267"/>
      <c r="AD150" s="267"/>
      <c r="AE150" s="267"/>
      <c r="AF150" s="267"/>
      <c r="AG150" s="267"/>
      <c r="AH150" s="267"/>
      <c r="AI150" s="267"/>
      <c r="AJ150" s="267"/>
      <c r="AK150" s="267"/>
      <c r="AL150" s="267"/>
      <c r="AM150" s="267"/>
      <c r="AN150" s="267"/>
      <c r="AO150" s="267"/>
      <c r="AP150" s="267"/>
      <c r="AQ150" s="267"/>
      <c r="AR150" s="267"/>
    </row>
    <row r="151" spans="1:63" ht="14.25" customHeight="1">
      <c r="A151" s="175">
        <v>4</v>
      </c>
      <c r="B151" s="410" t="str">
        <f>VLOOKUP(BJ145,[1]eMHH!$I$4:$DU$515,18,FALSE)</f>
        <v>Class 3</v>
      </c>
      <c r="C151" s="410"/>
      <c r="D151" s="161"/>
      <c r="E151" s="161"/>
      <c r="F151" s="161"/>
      <c r="G151" s="161"/>
      <c r="H151" s="161"/>
      <c r="I151" s="161"/>
      <c r="J151" s="175">
        <v>12</v>
      </c>
      <c r="K151" s="410" t="str">
        <f>VLOOKUP(BJ145,[1]eMHH!$I$4:$DU$515,26,FALSE)</f>
        <v>Class 11</v>
      </c>
      <c r="L151" s="161"/>
      <c r="M151" s="161"/>
      <c r="N151" s="161"/>
      <c r="O151" s="161"/>
      <c r="P151" s="161"/>
      <c r="Q151" s="161"/>
      <c r="R151" s="161"/>
      <c r="S151" s="285"/>
      <c r="T151" s="161"/>
      <c r="U151" s="161"/>
      <c r="V151" s="178"/>
      <c r="W151" s="199"/>
      <c r="X151" s="161"/>
      <c r="Y151" s="161"/>
      <c r="Z151" s="267"/>
      <c r="AA151" s="267"/>
      <c r="AB151" s="267"/>
      <c r="AC151" s="267"/>
      <c r="AD151" s="267"/>
      <c r="AE151" s="267"/>
      <c r="AF151" s="267"/>
      <c r="AG151" s="267"/>
      <c r="AH151" s="267"/>
      <c r="AI151" s="267"/>
      <c r="AJ151" s="267"/>
      <c r="AK151" s="267"/>
      <c r="AL151" s="267"/>
      <c r="AM151" s="267"/>
      <c r="AN151" s="267"/>
      <c r="AO151" s="267"/>
      <c r="AP151" s="267"/>
      <c r="AQ151" s="267"/>
      <c r="AR151" s="267"/>
    </row>
    <row r="152" spans="1:63" ht="14.25" customHeight="1">
      <c r="A152" s="214">
        <v>5</v>
      </c>
      <c r="B152" s="410" t="str">
        <f>VLOOKUP(BJ145,[1]eMHH!$I$4:$DU$515,19,FALSE)</f>
        <v>Class 4</v>
      </c>
      <c r="C152" s="410"/>
      <c r="D152" s="161"/>
      <c r="E152" s="161"/>
      <c r="F152" s="161"/>
      <c r="G152" s="161"/>
      <c r="H152" s="161"/>
      <c r="I152" s="161"/>
      <c r="J152" s="175">
        <v>13</v>
      </c>
      <c r="K152" s="410" t="str">
        <f>VLOOKUP(BJ145,[1]eMHH!$I$4:$DU$515,27,FALSE)</f>
        <v>Class 12</v>
      </c>
      <c r="L152" s="161"/>
      <c r="M152" s="161"/>
      <c r="N152" s="161"/>
      <c r="O152" s="161"/>
      <c r="P152" s="161"/>
      <c r="Q152" s="161"/>
      <c r="R152" s="161"/>
      <c r="S152" s="285"/>
      <c r="T152" s="161"/>
      <c r="U152" s="161"/>
      <c r="V152" s="178"/>
      <c r="W152" s="199"/>
      <c r="X152" s="236"/>
      <c r="Y152" s="236"/>
      <c r="Z152" s="267"/>
      <c r="AA152" s="267"/>
      <c r="AB152" s="267"/>
      <c r="AC152" s="267"/>
      <c r="AD152" s="267"/>
      <c r="AE152" s="267"/>
      <c r="AF152" s="267"/>
      <c r="AG152" s="267"/>
      <c r="AH152" s="267"/>
      <c r="AI152" s="267"/>
      <c r="AJ152" s="267"/>
      <c r="AK152" s="267"/>
      <c r="AL152" s="267"/>
      <c r="AM152" s="267"/>
      <c r="AN152" s="267"/>
      <c r="AO152" s="267"/>
      <c r="AP152" s="267"/>
      <c r="AQ152" s="267"/>
      <c r="AR152" s="267"/>
    </row>
    <row r="153" spans="1:63" ht="14.25" customHeight="1">
      <c r="A153" s="175">
        <v>6</v>
      </c>
      <c r="B153" s="410" t="str">
        <f>VLOOKUP(BJ145,[1]eMHH!$I$4:$DU$515,20,FALSE)</f>
        <v>Class 5</v>
      </c>
      <c r="C153" s="410"/>
      <c r="D153" s="161"/>
      <c r="E153" s="161"/>
      <c r="F153" s="161"/>
      <c r="G153" s="161"/>
      <c r="H153" s="161"/>
      <c r="I153" s="161"/>
      <c r="J153" s="175">
        <v>14</v>
      </c>
      <c r="K153" s="410" t="str">
        <f>VLOOKUP(BJ145,[1]eMHH!$I$4:$DU$515,28,FALSE)</f>
        <v>Professional Institute (Class 14)</v>
      </c>
      <c r="L153" s="161"/>
      <c r="M153" s="161"/>
      <c r="N153" s="161"/>
      <c r="O153" s="161"/>
      <c r="P153" s="161"/>
      <c r="Q153" s="161"/>
      <c r="R153" s="161"/>
      <c r="S153" s="285"/>
      <c r="T153" s="161"/>
      <c r="U153" s="161"/>
      <c r="V153" s="41"/>
      <c r="W153" s="41"/>
      <c r="X153" s="41"/>
      <c r="Y153" s="41"/>
      <c r="Z153" s="267"/>
      <c r="AA153" s="267"/>
      <c r="AB153" s="267"/>
      <c r="AC153" s="267"/>
      <c r="AD153" s="267"/>
      <c r="AE153" s="267"/>
      <c r="AF153" s="267"/>
      <c r="AG153" s="267"/>
      <c r="AH153" s="267"/>
      <c r="AI153" s="267"/>
      <c r="AJ153" s="267"/>
      <c r="AK153" s="267"/>
      <c r="AL153" s="267"/>
      <c r="AM153" s="267"/>
      <c r="AN153" s="267"/>
      <c r="AO153" s="267"/>
      <c r="AP153" s="267"/>
      <c r="AQ153" s="267"/>
      <c r="AR153" s="267"/>
    </row>
    <row r="154" spans="1:63" ht="14.25" customHeight="1">
      <c r="A154" s="214">
        <v>7</v>
      </c>
      <c r="B154" s="410" t="str">
        <f>VLOOKUP(BJ145,[1]eMHH!$I$4:$DU$515,21,FALSE)</f>
        <v>Class 6</v>
      </c>
      <c r="C154" s="410"/>
      <c r="D154" s="161"/>
      <c r="E154" s="161"/>
      <c r="F154" s="161"/>
      <c r="G154" s="161"/>
      <c r="H154" s="161"/>
      <c r="I154" s="161"/>
      <c r="J154" s="175">
        <v>15</v>
      </c>
      <c r="K154" s="410" t="str">
        <f>VLOOKUP(BJ145,[1]eMHH!$I$4:$DU$515,29,FALSE)</f>
        <v>University</v>
      </c>
      <c r="L154" s="161"/>
      <c r="M154" s="161"/>
      <c r="N154" s="161"/>
      <c r="O154" s="161"/>
      <c r="P154" s="161"/>
      <c r="Q154" s="161"/>
      <c r="R154" s="161"/>
      <c r="S154" s="285"/>
      <c r="T154" s="161"/>
      <c r="U154" s="161"/>
      <c r="V154" s="343"/>
      <c r="W154" s="343"/>
      <c r="X154" s="189"/>
      <c r="Y154" s="189"/>
      <c r="Z154" s="267"/>
      <c r="AA154" s="267"/>
      <c r="AB154" s="267"/>
      <c r="AC154" s="267"/>
      <c r="AD154" s="267"/>
      <c r="AE154" s="267"/>
      <c r="AF154" s="267"/>
      <c r="AG154" s="267"/>
      <c r="AH154" s="267"/>
      <c r="AI154" s="267"/>
      <c r="AJ154" s="267"/>
      <c r="AK154" s="267"/>
      <c r="AL154" s="267"/>
      <c r="AM154" s="267"/>
      <c r="AN154" s="267"/>
      <c r="AO154" s="267"/>
      <c r="AP154" s="267"/>
      <c r="AQ154" s="267"/>
      <c r="AR154" s="267"/>
    </row>
    <row r="155" spans="1:63" ht="14.25" customHeight="1">
      <c r="A155" s="175">
        <v>8</v>
      </c>
      <c r="B155" s="410" t="str">
        <f>VLOOKUP(BJ145,[1]eMHH!$I$4:$DU$515,22,FALSE)</f>
        <v>Class 7</v>
      </c>
      <c r="C155" s="410"/>
      <c r="D155" s="161"/>
      <c r="E155" s="161"/>
      <c r="F155" s="161"/>
      <c r="G155" s="161"/>
      <c r="H155" s="161"/>
      <c r="I155" s="161"/>
      <c r="J155" s="669"/>
      <c r="K155" s="669"/>
      <c r="L155" s="669"/>
      <c r="M155" s="669"/>
      <c r="N155" s="669"/>
      <c r="O155" s="669"/>
      <c r="P155" s="669"/>
      <c r="Q155" s="669"/>
      <c r="R155" s="175" t="s">
        <v>0</v>
      </c>
      <c r="S155" s="175" t="s">
        <v>1</v>
      </c>
      <c r="T155" s="161"/>
      <c r="U155" s="161"/>
      <c r="V155" s="343"/>
      <c r="W155" s="343"/>
      <c r="X155" s="189"/>
      <c r="Y155" s="189"/>
      <c r="Z155" s="267"/>
      <c r="AA155" s="267"/>
      <c r="AB155" s="267"/>
      <c r="AC155" s="267"/>
      <c r="AD155" s="267"/>
      <c r="AE155" s="267"/>
      <c r="AF155" s="267"/>
      <c r="AG155" s="267"/>
      <c r="AH155" s="267"/>
      <c r="AI155" s="267"/>
      <c r="AJ155" s="267"/>
      <c r="AK155" s="267"/>
      <c r="AL155" s="267"/>
      <c r="AM155" s="267"/>
      <c r="AN155" s="267"/>
      <c r="AO155" s="267"/>
      <c r="AP155" s="267"/>
      <c r="AQ155" s="267"/>
      <c r="AR155" s="267"/>
    </row>
    <row r="156" spans="1:63" ht="14.25" customHeight="1">
      <c r="A156" s="658" t="s">
        <v>9</v>
      </c>
      <c r="B156" s="670" t="str">
        <f>VLOOKUP(BJ145,[1]eMHH!$I$4:$DU$515,30,FALSE)</f>
        <v>Other:</v>
      </c>
      <c r="C156" s="660"/>
      <c r="D156" s="660"/>
      <c r="E156" s="660"/>
      <c r="F156" s="660"/>
      <c r="G156" s="660"/>
      <c r="H156" s="660"/>
      <c r="I156" s="660"/>
      <c r="J156" s="660"/>
      <c r="K156" s="660"/>
      <c r="L156" s="660"/>
      <c r="M156" s="660"/>
      <c r="N156" s="660"/>
      <c r="O156" s="660"/>
      <c r="P156" s="660"/>
      <c r="Q156" s="660"/>
      <c r="R156" s="661"/>
      <c r="S156" s="661"/>
      <c r="T156" s="161"/>
      <c r="U156" s="161"/>
      <c r="V156" s="178"/>
      <c r="W156" s="199"/>
      <c r="X156" s="161"/>
      <c r="Y156" s="161"/>
      <c r="Z156" s="267"/>
      <c r="AA156" s="267"/>
      <c r="AB156" s="267"/>
      <c r="AC156" s="267"/>
      <c r="AD156" s="267"/>
      <c r="AE156" s="267"/>
      <c r="AF156" s="267"/>
      <c r="AG156" s="267"/>
      <c r="AH156" s="267"/>
      <c r="AI156" s="267"/>
      <c r="AJ156" s="267"/>
      <c r="AK156" s="267"/>
      <c r="AL156" s="267"/>
      <c r="AM156" s="267"/>
      <c r="AN156" s="267"/>
      <c r="AO156" s="267"/>
      <c r="AP156" s="267"/>
      <c r="AQ156" s="267"/>
      <c r="AR156" s="267"/>
    </row>
    <row r="157" spans="1:63" ht="14.25" customHeight="1">
      <c r="A157" s="658"/>
      <c r="B157" s="671"/>
      <c r="C157" s="660"/>
      <c r="D157" s="660"/>
      <c r="E157" s="660"/>
      <c r="F157" s="660"/>
      <c r="G157" s="660"/>
      <c r="H157" s="660"/>
      <c r="I157" s="660"/>
      <c r="J157" s="660"/>
      <c r="K157" s="660"/>
      <c r="L157" s="660"/>
      <c r="M157" s="660"/>
      <c r="N157" s="660"/>
      <c r="O157" s="660"/>
      <c r="P157" s="660"/>
      <c r="Q157" s="660"/>
      <c r="R157" s="660"/>
      <c r="S157" s="660"/>
      <c r="T157" s="161"/>
      <c r="U157" s="161"/>
      <c r="V157" s="178"/>
      <c r="W157" s="199"/>
      <c r="X157" s="236"/>
      <c r="Y157" s="236"/>
      <c r="Z157" s="267"/>
      <c r="AA157" s="267"/>
      <c r="AB157" s="267"/>
      <c r="AC157" s="267"/>
      <c r="AD157" s="267"/>
      <c r="AE157" s="267"/>
      <c r="AF157" s="267"/>
      <c r="AG157" s="267"/>
      <c r="AH157" s="267"/>
      <c r="AI157" s="267"/>
      <c r="AJ157" s="267"/>
      <c r="AK157" s="267"/>
      <c r="AL157" s="267"/>
      <c r="AM157" s="267"/>
      <c r="AN157" s="267"/>
      <c r="AO157" s="267"/>
      <c r="AP157" s="267"/>
      <c r="AQ157" s="267"/>
      <c r="AR157" s="267"/>
      <c r="AS157" s="161"/>
      <c r="AT157" s="161"/>
      <c r="AU157" s="161"/>
      <c r="AV157" s="161"/>
      <c r="AW157" s="161"/>
      <c r="AX157" s="161"/>
      <c r="AY157" s="161"/>
      <c r="AZ157" s="161"/>
      <c r="BA157" s="161"/>
      <c r="BB157" s="161"/>
      <c r="BC157" s="161"/>
      <c r="BD157" s="161"/>
      <c r="BE157" s="161"/>
      <c r="BF157" s="161"/>
      <c r="BG157" s="161"/>
      <c r="BH157" s="161"/>
      <c r="BI157" s="161"/>
      <c r="BJ157" s="161"/>
      <c r="BK157" s="161"/>
    </row>
    <row r="158" spans="1:63" ht="14.25" customHeight="1">
      <c r="A158" s="658"/>
      <c r="B158" s="671"/>
      <c r="C158" s="660"/>
      <c r="D158" s="660"/>
      <c r="E158" s="660"/>
      <c r="F158" s="660"/>
      <c r="G158" s="660"/>
      <c r="H158" s="660"/>
      <c r="I158" s="660"/>
      <c r="J158" s="660"/>
      <c r="K158" s="660"/>
      <c r="L158" s="660"/>
      <c r="M158" s="660"/>
      <c r="N158" s="660"/>
      <c r="O158" s="660"/>
      <c r="P158" s="660"/>
      <c r="Q158" s="660"/>
      <c r="R158" s="660"/>
      <c r="S158" s="660"/>
      <c r="T158" s="161"/>
      <c r="U158" s="66"/>
      <c r="Z158" s="267"/>
      <c r="AA158" s="267"/>
      <c r="AB158" s="267"/>
      <c r="AC158" s="267"/>
      <c r="AD158" s="267"/>
      <c r="AE158" s="267"/>
      <c r="AF158" s="267"/>
      <c r="AG158" s="267"/>
      <c r="AH158" s="267"/>
      <c r="AI158" s="267"/>
      <c r="AJ158" s="267"/>
      <c r="AK158" s="267"/>
      <c r="AL158" s="267"/>
      <c r="AM158" s="267"/>
      <c r="AN158" s="267"/>
      <c r="AO158" s="267"/>
      <c r="AP158" s="267"/>
      <c r="AQ158" s="267"/>
      <c r="AR158" s="267"/>
      <c r="AS158" s="41"/>
      <c r="AT158" s="41"/>
      <c r="AU158" s="41"/>
      <c r="AV158" s="41"/>
      <c r="AW158" s="41"/>
      <c r="AX158" s="41"/>
      <c r="AY158" s="41"/>
      <c r="AZ158" s="41"/>
      <c r="BA158" s="41"/>
      <c r="BB158" s="41"/>
      <c r="BC158" s="41"/>
      <c r="BD158" s="41"/>
      <c r="BE158" s="41"/>
      <c r="BF158" s="41"/>
      <c r="BG158" s="41"/>
      <c r="BH158" s="41"/>
      <c r="BI158" s="41"/>
    </row>
    <row r="159" spans="1:63" ht="14.25" customHeight="1">
      <c r="A159" s="658"/>
      <c r="B159" s="672"/>
      <c r="C159" s="660"/>
      <c r="D159" s="660"/>
      <c r="E159" s="660"/>
      <c r="F159" s="660"/>
      <c r="G159" s="660"/>
      <c r="H159" s="660"/>
      <c r="I159" s="660"/>
      <c r="J159" s="660"/>
      <c r="K159" s="660"/>
      <c r="L159" s="660"/>
      <c r="M159" s="660"/>
      <c r="N159" s="660"/>
      <c r="O159" s="660"/>
      <c r="P159" s="660"/>
      <c r="Q159" s="660"/>
      <c r="R159" s="660"/>
      <c r="S159" s="660"/>
      <c r="T159" s="210"/>
      <c r="U159" s="66"/>
      <c r="AQ159" s="178"/>
      <c r="AR159" s="501"/>
      <c r="AS159" s="41"/>
      <c r="AT159" s="41"/>
      <c r="AU159" s="41"/>
      <c r="AV159" s="41"/>
      <c r="AW159" s="41"/>
      <c r="AX159" s="41"/>
      <c r="AY159" s="41"/>
      <c r="AZ159" s="41"/>
      <c r="BA159" s="41"/>
      <c r="BB159" s="41"/>
      <c r="BC159" s="41"/>
      <c r="BD159" s="41"/>
      <c r="BE159" s="41"/>
      <c r="BF159" s="41"/>
      <c r="BG159" s="41"/>
      <c r="BH159" s="41"/>
      <c r="BI159" s="41"/>
    </row>
  </sheetData>
  <mergeCells count="284">
    <mergeCell ref="C10:S11"/>
    <mergeCell ref="A10:B11"/>
    <mergeCell ref="AS26:BI28"/>
    <mergeCell ref="AQ26:AR28"/>
    <mergeCell ref="X64:AN67"/>
    <mergeCell ref="V64:W67"/>
    <mergeCell ref="C72:S75"/>
    <mergeCell ref="A72:B75"/>
    <mergeCell ref="V12:V13"/>
    <mergeCell ref="V10:V11"/>
    <mergeCell ref="BJ12:BK12"/>
    <mergeCell ref="BJ13:BK13"/>
    <mergeCell ref="BJ14:BK14"/>
    <mergeCell ref="AQ17:AQ20"/>
    <mergeCell ref="W39:W41"/>
    <mergeCell ref="W36:W38"/>
    <mergeCell ref="W33:W35"/>
    <mergeCell ref="BJ70:BK70"/>
    <mergeCell ref="BJ71:BK71"/>
    <mergeCell ref="AR17:AR20"/>
    <mergeCell ref="BJ26:BK26"/>
    <mergeCell ref="AR21:AR24"/>
    <mergeCell ref="AS21:BI24"/>
    <mergeCell ref="AF18:AN19"/>
    <mergeCell ref="AF24:AN25"/>
    <mergeCell ref="AQ21:AQ24"/>
    <mergeCell ref="BJ17:BK17"/>
    <mergeCell ref="AE20:AE21"/>
    <mergeCell ref="W20:AD21"/>
    <mergeCell ref="A61:BH62"/>
    <mergeCell ref="A45:BI60"/>
    <mergeCell ref="AF26:AN27"/>
    <mergeCell ref="C106:S113"/>
    <mergeCell ref="A106:B113"/>
    <mergeCell ref="X106:AN109"/>
    <mergeCell ref="V106:W109"/>
    <mergeCell ref="AS106:BI112"/>
    <mergeCell ref="AQ106:AR112"/>
    <mergeCell ref="W18:AD19"/>
    <mergeCell ref="AE24:AE25"/>
    <mergeCell ref="AN88:AP90"/>
    <mergeCell ref="AQ88:AT90"/>
    <mergeCell ref="W22:AD23"/>
    <mergeCell ref="W24:AD25"/>
    <mergeCell ref="AE18:AE19"/>
    <mergeCell ref="V20:V21"/>
    <mergeCell ref="V18:V19"/>
    <mergeCell ref="V24:V25"/>
    <mergeCell ref="V22:V23"/>
    <mergeCell ref="V33:V35"/>
    <mergeCell ref="AF20:AN21"/>
    <mergeCell ref="W26:AD27"/>
    <mergeCell ref="AE28:AE29"/>
    <mergeCell ref="V26:V27"/>
    <mergeCell ref="AS17:BI20"/>
    <mergeCell ref="AE26:AE27"/>
    <mergeCell ref="BJ145:BK145"/>
    <mergeCell ref="BJ146:BK146"/>
    <mergeCell ref="BJ142:BK142"/>
    <mergeCell ref="A156:A159"/>
    <mergeCell ref="B156:B159"/>
    <mergeCell ref="C156:S159"/>
    <mergeCell ref="V135:V138"/>
    <mergeCell ref="W135:W138"/>
    <mergeCell ref="X135:AN138"/>
    <mergeCell ref="BJ135:BK135"/>
    <mergeCell ref="BJ136:BK136"/>
    <mergeCell ref="A140:B141"/>
    <mergeCell ref="C140:S141"/>
    <mergeCell ref="BJ140:BK140"/>
    <mergeCell ref="A147:B147"/>
    <mergeCell ref="C147:S147"/>
    <mergeCell ref="A124:B127"/>
    <mergeCell ref="C124:S127"/>
    <mergeCell ref="BJ124:BK124"/>
    <mergeCell ref="V124:W126"/>
    <mergeCell ref="X124:AN126"/>
    <mergeCell ref="BJ127:BK127"/>
    <mergeCell ref="BJ125:BK125"/>
    <mergeCell ref="BJ128:BK128"/>
    <mergeCell ref="BJ126:BK126"/>
    <mergeCell ref="BJ130:BK130"/>
    <mergeCell ref="A128:A129"/>
    <mergeCell ref="B128:S129"/>
    <mergeCell ref="A130:A131"/>
    <mergeCell ref="B130:S131"/>
    <mergeCell ref="A132:A133"/>
    <mergeCell ref="B132:R133"/>
    <mergeCell ref="BJ141:BK141"/>
    <mergeCell ref="A135:B136"/>
    <mergeCell ref="C135:S136"/>
    <mergeCell ref="BJ134:BK134"/>
    <mergeCell ref="A122:BI122"/>
    <mergeCell ref="BJ44:BK44"/>
    <mergeCell ref="BJ46:BK46"/>
    <mergeCell ref="BJ47:BK47"/>
    <mergeCell ref="A83:BI83"/>
    <mergeCell ref="BJ106:BK106"/>
    <mergeCell ref="BJ107:BK107"/>
    <mergeCell ref="BJ113:BK113"/>
    <mergeCell ref="BJ111:BK111"/>
    <mergeCell ref="A44:B44"/>
    <mergeCell ref="C44:BI44"/>
    <mergeCell ref="BK121:BL121"/>
    <mergeCell ref="BJ109:BK109"/>
    <mergeCell ref="C119:S121"/>
    <mergeCell ref="BJ108:BK108"/>
    <mergeCell ref="A103:B104"/>
    <mergeCell ref="C103:M104"/>
    <mergeCell ref="N103:P104"/>
    <mergeCell ref="T103:W104"/>
    <mergeCell ref="B119:B121"/>
    <mergeCell ref="A119:A121"/>
    <mergeCell ref="BK120:BL120"/>
    <mergeCell ref="AN91:AP92"/>
    <mergeCell ref="T88:W90"/>
    <mergeCell ref="X91:Z92"/>
    <mergeCell ref="A42:BI42"/>
    <mergeCell ref="BJ65:BK65"/>
    <mergeCell ref="C64:S65"/>
    <mergeCell ref="A64:B65"/>
    <mergeCell ref="BJ67:BK67"/>
    <mergeCell ref="BJ68:BK68"/>
    <mergeCell ref="BJ69:BK69"/>
    <mergeCell ref="AF28:AN29"/>
    <mergeCell ref="BJ66:BK66"/>
    <mergeCell ref="X39:AN41"/>
    <mergeCell ref="X36:AN38"/>
    <mergeCell ref="X33:AN35"/>
    <mergeCell ref="V39:V41"/>
    <mergeCell ref="V36:V38"/>
    <mergeCell ref="AH91:AJ92"/>
    <mergeCell ref="AK91:AM92"/>
    <mergeCell ref="AA91:AD92"/>
    <mergeCell ref="A85:BI87"/>
    <mergeCell ref="BJ64:BK64"/>
    <mergeCell ref="AK88:AM90"/>
    <mergeCell ref="BJ72:BK72"/>
    <mergeCell ref="BF88:BH90"/>
    <mergeCell ref="BJ91:BK91"/>
    <mergeCell ref="BJ9:BK9"/>
    <mergeCell ref="AS3:BI4"/>
    <mergeCell ref="BJ3:BK3"/>
    <mergeCell ref="W10:AD11"/>
    <mergeCell ref="W8:AD9"/>
    <mergeCell ref="AE8:AE9"/>
    <mergeCell ref="AF10:AN11"/>
    <mergeCell ref="AE10:AE11"/>
    <mergeCell ref="AS9:BI9"/>
    <mergeCell ref="AQ10:BI10"/>
    <mergeCell ref="BJ5:BK5"/>
    <mergeCell ref="BJ11:BK11"/>
    <mergeCell ref="AQ9:AR9"/>
    <mergeCell ref="BO30:BO32"/>
    <mergeCell ref="BP30:BP32"/>
    <mergeCell ref="BO33:BO35"/>
    <mergeCell ref="BP33:BP35"/>
    <mergeCell ref="V31:V32"/>
    <mergeCell ref="AF30:AN31"/>
    <mergeCell ref="AE30:AE31"/>
    <mergeCell ref="W31:AD32"/>
    <mergeCell ref="BJ30:BK30"/>
    <mergeCell ref="A1:BI1"/>
    <mergeCell ref="A2:B2"/>
    <mergeCell ref="BJ15:BK15"/>
    <mergeCell ref="X3:AN3"/>
    <mergeCell ref="BJ16:BK16"/>
    <mergeCell ref="BJ6:BK6"/>
    <mergeCell ref="BJ8:BK8"/>
    <mergeCell ref="A3:B5"/>
    <mergeCell ref="BJ7:BK7"/>
    <mergeCell ref="C3:S5"/>
    <mergeCell ref="AQ3:AR4"/>
    <mergeCell ref="V3:W3"/>
    <mergeCell ref="V4:AN4"/>
    <mergeCell ref="V8:V9"/>
    <mergeCell ref="V16:V17"/>
    <mergeCell ref="V14:V15"/>
    <mergeCell ref="AE6:AE7"/>
    <mergeCell ref="V6:V7"/>
    <mergeCell ref="AF6:AN7"/>
    <mergeCell ref="W16:AD17"/>
    <mergeCell ref="W12:AD13"/>
    <mergeCell ref="W14:AD15"/>
    <mergeCell ref="AF8:AN9"/>
    <mergeCell ref="W6:AD7"/>
    <mergeCell ref="Q103:S104"/>
    <mergeCell ref="AU103:AU104"/>
    <mergeCell ref="AK93:AM95"/>
    <mergeCell ref="AN93:AP95"/>
    <mergeCell ref="C93:M95"/>
    <mergeCell ref="A96:B97"/>
    <mergeCell ref="N96:P97"/>
    <mergeCell ref="T93:W95"/>
    <mergeCell ref="AH88:AJ90"/>
    <mergeCell ref="T91:W92"/>
    <mergeCell ref="N88:P90"/>
    <mergeCell ref="A93:B95"/>
    <mergeCell ref="AE88:AG90"/>
    <mergeCell ref="X88:Z90"/>
    <mergeCell ref="AA88:AD90"/>
    <mergeCell ref="Q88:S90"/>
    <mergeCell ref="C91:M92"/>
    <mergeCell ref="X93:Z95"/>
    <mergeCell ref="A91:B92"/>
    <mergeCell ref="N91:P92"/>
    <mergeCell ref="Q91:S92"/>
    <mergeCell ref="A88:M90"/>
    <mergeCell ref="AE91:AG92"/>
    <mergeCell ref="AQ91:AT92"/>
    <mergeCell ref="AR117:AR119"/>
    <mergeCell ref="AQ117:AQ119"/>
    <mergeCell ref="AS117:BI119"/>
    <mergeCell ref="BJ110:BK110"/>
    <mergeCell ref="AE98:AG99"/>
    <mergeCell ref="X98:Z99"/>
    <mergeCell ref="AH98:AJ99"/>
    <mergeCell ref="AK98:AM99"/>
    <mergeCell ref="AA98:AD99"/>
    <mergeCell ref="X103:Z104"/>
    <mergeCell ref="AA103:AD104"/>
    <mergeCell ref="AE103:AG104"/>
    <mergeCell ref="AH103:AJ104"/>
    <mergeCell ref="BF103:BH104"/>
    <mergeCell ref="AK103:AM104"/>
    <mergeCell ref="AN103:AP104"/>
    <mergeCell ref="AQ103:AT104"/>
    <mergeCell ref="AV103:BE104"/>
    <mergeCell ref="AQ100:AT102"/>
    <mergeCell ref="AV100:BE102"/>
    <mergeCell ref="BJ100:BK100"/>
    <mergeCell ref="BJ103:BK103"/>
    <mergeCell ref="X100:Z102"/>
    <mergeCell ref="AE100:AG102"/>
    <mergeCell ref="Q96:S97"/>
    <mergeCell ref="A98:B99"/>
    <mergeCell ref="C98:M99"/>
    <mergeCell ref="Q100:S102"/>
    <mergeCell ref="N98:P99"/>
    <mergeCell ref="AQ93:AT95"/>
    <mergeCell ref="AK96:AM97"/>
    <mergeCell ref="AN96:AP97"/>
    <mergeCell ref="Q98:S99"/>
    <mergeCell ref="AQ96:AT97"/>
    <mergeCell ref="A100:B102"/>
    <mergeCell ref="C100:M102"/>
    <mergeCell ref="N100:P102"/>
    <mergeCell ref="N93:P95"/>
    <mergeCell ref="Q93:S95"/>
    <mergeCell ref="AA93:AD95"/>
    <mergeCell ref="AE93:AG95"/>
    <mergeCell ref="AH93:AJ95"/>
    <mergeCell ref="T100:W102"/>
    <mergeCell ref="AK100:AM102"/>
    <mergeCell ref="AH100:AJ102"/>
    <mergeCell ref="C96:M97"/>
    <mergeCell ref="AN98:AP99"/>
    <mergeCell ref="BF100:BH102"/>
    <mergeCell ref="AA96:AD97"/>
    <mergeCell ref="AE96:AG97"/>
    <mergeCell ref="AH96:AJ97"/>
    <mergeCell ref="T96:W97"/>
    <mergeCell ref="X96:Z97"/>
    <mergeCell ref="AU100:AU102"/>
    <mergeCell ref="AA100:AD102"/>
    <mergeCell ref="T98:W99"/>
    <mergeCell ref="AQ98:AT99"/>
    <mergeCell ref="AN100:AP102"/>
    <mergeCell ref="AU98:AU99"/>
    <mergeCell ref="BJ93:BK93"/>
    <mergeCell ref="BJ96:BK96"/>
    <mergeCell ref="BJ98:BK98"/>
    <mergeCell ref="AU93:AU95"/>
    <mergeCell ref="AU88:BE90"/>
    <mergeCell ref="AU91:AU92"/>
    <mergeCell ref="BF98:BH99"/>
    <mergeCell ref="BF93:BH95"/>
    <mergeCell ref="AV91:BE92"/>
    <mergeCell ref="AV93:BE95"/>
    <mergeCell ref="AV96:BE97"/>
    <mergeCell ref="AV98:BE99"/>
    <mergeCell ref="AU96:AU97"/>
    <mergeCell ref="BF91:BH92"/>
    <mergeCell ref="BF96:BH97"/>
  </mergeCells>
  <printOptions horizontalCentered="1"/>
  <pageMargins left="0.196850393700787" right="0.196850393700787" top="0.196850393700787" bottom="0.196850393700787" header="0" footer="0"/>
  <pageSetup paperSize="9" scale="98" orientation="landscape" r:id="rId1"/>
  <headerFooter alignWithMargins="0"/>
  <rowBreaks count="3" manualBreakCount="3">
    <brk id="41" max="60" man="1"/>
    <brk id="82" max="60" man="1"/>
    <brk id="121" max="60" man="1"/>
  </rowBreaks>
</worksheet>
</file>

<file path=xl/worksheets/sheet13.xml><?xml version="1.0" encoding="utf-8"?>
<worksheet xmlns="http://schemas.openxmlformats.org/spreadsheetml/2006/main" xmlns:r="http://schemas.openxmlformats.org/officeDocument/2006/relationships">
  <dimension ref="A1:BZ54"/>
  <sheetViews>
    <sheetView view="pageBreakPreview" zoomScaleNormal="100" zoomScaleSheetLayoutView="100" workbookViewId="0">
      <selection activeCell="BO14" sqref="BO14"/>
    </sheetView>
  </sheetViews>
  <sheetFormatPr defaultRowHeight="11.25"/>
  <cols>
    <col min="1" max="20" width="2.42578125" style="14" customWidth="1"/>
    <col min="21" max="22" width="1.28515625" style="14" customWidth="1"/>
    <col min="23" max="41" width="2.42578125" style="14" customWidth="1"/>
    <col min="42" max="43" width="1.28515625" style="14" customWidth="1"/>
    <col min="44" max="62" width="2.42578125" style="14" customWidth="1"/>
    <col min="63" max="63" width="3.5703125" style="283" bestFit="1" customWidth="1"/>
    <col min="64" max="64" width="2.140625" style="283" customWidth="1"/>
    <col min="65" max="65" width="2.140625" style="267" customWidth="1"/>
    <col min="66" max="66" width="2.5703125" style="267" bestFit="1" customWidth="1"/>
    <col min="67" max="16384" width="9.140625" style="267"/>
  </cols>
  <sheetData>
    <row r="1" spans="1:67" ht="15.75" customHeight="1">
      <c r="A1" s="10" t="str">
        <f>CONCATENATE([1]Sections!$A$1:$E$1," - / - ",[1]Sections!$A$14," ",[1]Sections!$B$14,": ",[1]Sections!$D$14," [ ",[1]Sections!$V$2," ",ROMAN(COUNT($BO$1:$BO$669))," / ",ROMAN(BO1)," ]")</f>
        <v>Male Head of Household Questionnaire - / - Section 11: Private Opinion [ Page I / I ]</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4"/>
      <c r="BL1" s="155"/>
      <c r="BM1" s="155"/>
      <c r="BO1" s="267">
        <v>1</v>
      </c>
    </row>
    <row r="2" spans="1:67" ht="6" customHeight="1">
      <c r="A2" s="267"/>
      <c r="B2" s="267"/>
      <c r="C2" s="267"/>
      <c r="D2" s="267"/>
      <c r="E2" s="267"/>
      <c r="F2" s="267"/>
      <c r="G2" s="267"/>
      <c r="H2" s="267"/>
      <c r="I2" s="267"/>
      <c r="J2" s="267"/>
      <c r="K2" s="267"/>
      <c r="L2" s="267"/>
      <c r="M2" s="267"/>
      <c r="N2" s="267"/>
      <c r="O2" s="267"/>
      <c r="P2" s="267"/>
      <c r="Q2" s="267"/>
      <c r="R2" s="267"/>
      <c r="S2" s="267"/>
      <c r="T2" s="267"/>
      <c r="U2" s="267"/>
      <c r="V2" s="267"/>
      <c r="W2" s="267"/>
      <c r="X2" s="267"/>
      <c r="Y2" s="267"/>
      <c r="Z2" s="267"/>
      <c r="AA2" s="267"/>
      <c r="AB2" s="267"/>
      <c r="AC2" s="267"/>
      <c r="AD2" s="267"/>
      <c r="AE2" s="267"/>
      <c r="AF2" s="267"/>
      <c r="AG2" s="267"/>
      <c r="AH2" s="267"/>
      <c r="AI2" s="267"/>
      <c r="AJ2" s="267"/>
      <c r="AK2" s="267"/>
      <c r="AL2" s="267"/>
      <c r="AM2" s="267"/>
      <c r="AN2" s="267"/>
      <c r="AQ2" s="267"/>
      <c r="AR2" s="267"/>
      <c r="AS2" s="267"/>
      <c r="AT2" s="267"/>
      <c r="AU2" s="267"/>
      <c r="AV2" s="267"/>
      <c r="AW2" s="267"/>
      <c r="AX2" s="267"/>
      <c r="AY2" s="267"/>
      <c r="AZ2" s="267"/>
      <c r="BA2" s="267"/>
      <c r="BB2" s="267"/>
      <c r="BC2" s="267"/>
      <c r="BD2" s="267"/>
      <c r="BE2" s="267"/>
      <c r="BF2" s="267"/>
      <c r="BG2" s="267"/>
      <c r="BH2" s="267"/>
      <c r="BI2" s="267"/>
      <c r="BK2" s="41"/>
      <c r="BL2" s="41"/>
      <c r="BM2" s="41"/>
      <c r="BN2" s="268"/>
    </row>
    <row r="3" spans="1:67" s="41" customFormat="1" ht="18" customHeight="1">
      <c r="A3" s="287" t="str">
        <f>VLOOKUP(BK3,[1]eMHH!$I$4:$DV$3046,13,FALSE)</f>
        <v>In your view, do the people mentioned here work for the benefit of all the people, for the benefit of some, or only for their own benefit?</v>
      </c>
      <c r="B3" s="287"/>
      <c r="C3" s="287"/>
      <c r="D3" s="287"/>
      <c r="E3" s="287"/>
      <c r="F3" s="287"/>
      <c r="G3" s="287"/>
      <c r="H3" s="287"/>
      <c r="I3" s="287"/>
      <c r="J3" s="287"/>
      <c r="K3" s="287"/>
      <c r="L3" s="287"/>
      <c r="M3" s="287"/>
      <c r="N3" s="287"/>
      <c r="O3" s="287"/>
      <c r="P3" s="287"/>
      <c r="Q3" s="287"/>
      <c r="R3" s="287"/>
      <c r="S3" s="287"/>
      <c r="T3" s="287"/>
      <c r="U3" s="287"/>
      <c r="V3" s="287"/>
      <c r="W3" s="287"/>
      <c r="X3" s="287"/>
      <c r="Y3" s="287"/>
      <c r="Z3" s="287"/>
      <c r="AA3" s="287"/>
      <c r="AB3" s="287"/>
      <c r="AC3" s="287"/>
      <c r="AD3" s="287"/>
      <c r="AE3" s="287"/>
      <c r="AF3" s="287"/>
      <c r="AG3" s="287"/>
      <c r="AH3" s="287"/>
      <c r="AI3" s="287"/>
      <c r="AJ3" s="287"/>
      <c r="AK3" s="287"/>
      <c r="AL3" s="287"/>
      <c r="AM3" s="287"/>
      <c r="AN3" s="287"/>
      <c r="AO3" s="287"/>
      <c r="AP3" s="287"/>
      <c r="AQ3" s="287"/>
      <c r="AR3" s="287"/>
      <c r="AS3" s="287"/>
      <c r="AT3" s="287"/>
      <c r="AU3" s="287"/>
      <c r="AV3" s="287"/>
      <c r="AW3" s="287"/>
      <c r="AX3" s="287"/>
      <c r="AY3" s="287"/>
      <c r="AZ3" s="287"/>
      <c r="BA3" s="287"/>
      <c r="BB3" s="287"/>
      <c r="BC3" s="287"/>
      <c r="BD3" s="287"/>
      <c r="BE3" s="287"/>
      <c r="BF3" s="287"/>
      <c r="BG3" s="287"/>
      <c r="BH3" s="287"/>
      <c r="BI3" s="287"/>
      <c r="BJ3" s="287"/>
      <c r="BK3" s="504">
        <v>14.98</v>
      </c>
      <c r="BL3" s="504"/>
    </row>
    <row r="4" spans="1:67" s="41" customFormat="1" ht="15" customHeight="1">
      <c r="A4" s="505"/>
      <c r="B4" s="506"/>
      <c r="C4" s="506"/>
      <c r="D4" s="506"/>
      <c r="E4" s="506"/>
      <c r="F4" s="506"/>
      <c r="G4" s="506"/>
      <c r="H4" s="506"/>
      <c r="I4" s="506"/>
      <c r="J4" s="507"/>
      <c r="K4" s="270" t="str">
        <f>VLOOKUP($BK$42,[1]eMHH!$I$4:$DU$515,15,FALSE)</f>
        <v>For The Benefit of All People</v>
      </c>
      <c r="L4" s="270"/>
      <c r="M4" s="270"/>
      <c r="N4" s="270"/>
      <c r="O4" s="270"/>
      <c r="P4" s="271"/>
      <c r="Q4" s="270" t="str">
        <f>VLOOKUP($BK$42,[1]eMHH!$I$4:$DU$515,16,FALSE)</f>
        <v>For The Benefit of Some of the People</v>
      </c>
      <c r="R4" s="270"/>
      <c r="S4" s="270"/>
      <c r="T4" s="270"/>
      <c r="U4" s="270"/>
      <c r="V4" s="270"/>
      <c r="W4" s="271"/>
      <c r="X4" s="270" t="str">
        <f>VLOOKUP($BK$42,[1]eMHH!$I$4:$DU$515,17,FALSE)</f>
        <v>For Their Own Benefit</v>
      </c>
      <c r="Y4" s="270"/>
      <c r="Z4" s="270"/>
      <c r="AA4" s="270"/>
      <c r="AB4" s="270"/>
      <c r="AC4" s="270"/>
      <c r="AD4" s="508"/>
      <c r="AE4" s="13"/>
      <c r="AF4" s="13"/>
      <c r="AG4" s="505"/>
      <c r="AH4" s="506"/>
      <c r="AI4" s="506"/>
      <c r="AJ4" s="506"/>
      <c r="AK4" s="506"/>
      <c r="AL4" s="506"/>
      <c r="AM4" s="506"/>
      <c r="AN4" s="506"/>
      <c r="AO4" s="506"/>
      <c r="AP4" s="506"/>
      <c r="AQ4" s="507"/>
      <c r="AR4" s="270" t="str">
        <f>VLOOKUP($BK$42,[1]eMHH!$I$4:$DU$515,15,FALSE)</f>
        <v>For The Benefit of All People</v>
      </c>
      <c r="AS4" s="270"/>
      <c r="AT4" s="270"/>
      <c r="AU4" s="270"/>
      <c r="AV4" s="270"/>
      <c r="AW4" s="271"/>
      <c r="AX4" s="270" t="str">
        <f>VLOOKUP($BK$42,[1]eMHH!$I$4:$DU$515,16,FALSE)</f>
        <v>For The Benefit of Some of the People</v>
      </c>
      <c r="AY4" s="270"/>
      <c r="AZ4" s="270"/>
      <c r="BA4" s="270"/>
      <c r="BB4" s="270"/>
      <c r="BC4" s="271"/>
      <c r="BD4" s="270" t="str">
        <f>VLOOKUP($BK$42,[1]eMHH!$I$4:$DU$515,17,FALSE)</f>
        <v>For Their Own Benefit</v>
      </c>
      <c r="BE4" s="270"/>
      <c r="BF4" s="270"/>
      <c r="BG4" s="270"/>
      <c r="BH4" s="270"/>
      <c r="BI4" s="270"/>
      <c r="BJ4" s="508"/>
      <c r="BK4" s="13"/>
      <c r="BL4" s="13"/>
    </row>
    <row r="5" spans="1:67" s="41" customFormat="1" ht="15" customHeight="1">
      <c r="A5" s="509"/>
      <c r="B5" s="510"/>
      <c r="C5" s="510"/>
      <c r="D5" s="511"/>
      <c r="E5" s="512"/>
      <c r="F5" s="513"/>
      <c r="G5" s="513"/>
      <c r="H5" s="513"/>
      <c r="I5" s="514"/>
      <c r="J5" s="515"/>
      <c r="K5" s="270"/>
      <c r="L5" s="270"/>
      <c r="M5" s="270"/>
      <c r="N5" s="270"/>
      <c r="O5" s="270"/>
      <c r="P5" s="271"/>
      <c r="Q5" s="270"/>
      <c r="R5" s="270"/>
      <c r="S5" s="270"/>
      <c r="T5" s="270"/>
      <c r="U5" s="270"/>
      <c r="V5" s="270"/>
      <c r="W5" s="271"/>
      <c r="X5" s="270"/>
      <c r="Y5" s="270"/>
      <c r="Z5" s="270"/>
      <c r="AA5" s="270"/>
      <c r="AB5" s="270"/>
      <c r="AC5" s="270"/>
      <c r="AD5" s="516"/>
      <c r="AE5" s="13"/>
      <c r="AF5" s="13"/>
      <c r="AG5" s="509"/>
      <c r="AH5" s="510"/>
      <c r="AI5" s="510"/>
      <c r="AJ5" s="511"/>
      <c r="AK5" s="512"/>
      <c r="AL5" s="513"/>
      <c r="AM5" s="513"/>
      <c r="AN5" s="513"/>
      <c r="AO5" s="514"/>
      <c r="AP5" s="514"/>
      <c r="AQ5" s="515"/>
      <c r="AR5" s="270"/>
      <c r="AS5" s="270"/>
      <c r="AT5" s="270"/>
      <c r="AU5" s="270"/>
      <c r="AV5" s="270"/>
      <c r="AW5" s="271"/>
      <c r="AX5" s="270"/>
      <c r="AY5" s="270"/>
      <c r="AZ5" s="270"/>
      <c r="BA5" s="270"/>
      <c r="BB5" s="270"/>
      <c r="BC5" s="271"/>
      <c r="BD5" s="270"/>
      <c r="BE5" s="270"/>
      <c r="BF5" s="270"/>
      <c r="BG5" s="270"/>
      <c r="BH5" s="270"/>
      <c r="BI5" s="270"/>
      <c r="BJ5" s="516"/>
      <c r="BK5" s="13"/>
      <c r="BL5" s="13"/>
    </row>
    <row r="6" spans="1:67" s="41" customFormat="1" ht="15" customHeight="1">
      <c r="A6" s="517">
        <f>VLOOKUP(BK42,[1]eMHH!$F$4:$H$3000,3,FALSE)</f>
        <v>11.01</v>
      </c>
      <c r="B6" s="518"/>
      <c r="C6" s="519" t="str">
        <f>VLOOKUP(BK42,[1]eMHH!$I$4:$DV$515,13,FALSE)</f>
        <v>Uloswol?</v>
      </c>
      <c r="D6" s="519"/>
      <c r="E6" s="519"/>
      <c r="F6" s="519"/>
      <c r="G6" s="519"/>
      <c r="H6" s="519"/>
      <c r="I6" s="519"/>
      <c r="J6" s="519"/>
      <c r="K6" s="257">
        <v>1</v>
      </c>
      <c r="L6" s="257"/>
      <c r="M6" s="257"/>
      <c r="N6" s="257"/>
      <c r="O6" s="257"/>
      <c r="P6" s="257"/>
      <c r="Q6" s="257">
        <v>2</v>
      </c>
      <c r="R6" s="257"/>
      <c r="S6" s="257"/>
      <c r="T6" s="257"/>
      <c r="U6" s="257"/>
      <c r="V6" s="257"/>
      <c r="W6" s="257"/>
      <c r="X6" s="257">
        <v>3</v>
      </c>
      <c r="Y6" s="257"/>
      <c r="Z6" s="257"/>
      <c r="AA6" s="257"/>
      <c r="AB6" s="257"/>
      <c r="AC6" s="520"/>
      <c r="AD6" s="175" t="s">
        <v>0</v>
      </c>
      <c r="AG6" s="517">
        <f>VLOOKUP(BK6,[1]eMHH!$F$4:$H$3000,3,FALSE)</f>
        <v>11.079999999999998</v>
      </c>
      <c r="AH6" s="518"/>
      <c r="AI6" s="519" t="str">
        <f>VLOOKUP(BK6,[1]eMHH!$I$4:$DV$515,13,FALSE)</f>
        <v>{Malik / Arbab / Qariyadar} for Your Village?</v>
      </c>
      <c r="AJ6" s="519"/>
      <c r="AK6" s="519"/>
      <c r="AL6" s="519"/>
      <c r="AM6" s="519"/>
      <c r="AN6" s="519"/>
      <c r="AO6" s="519"/>
      <c r="AP6" s="519"/>
      <c r="AQ6" s="519"/>
      <c r="AR6" s="257">
        <v>1</v>
      </c>
      <c r="AS6" s="257"/>
      <c r="AT6" s="257"/>
      <c r="AU6" s="257"/>
      <c r="AV6" s="257"/>
      <c r="AW6" s="257"/>
      <c r="AX6" s="257">
        <v>2</v>
      </c>
      <c r="AY6" s="257"/>
      <c r="AZ6" s="257"/>
      <c r="BA6" s="257"/>
      <c r="BB6" s="257"/>
      <c r="BC6" s="257"/>
      <c r="BD6" s="257">
        <v>3</v>
      </c>
      <c r="BE6" s="257"/>
      <c r="BF6" s="257"/>
      <c r="BG6" s="257"/>
      <c r="BH6" s="257"/>
      <c r="BI6" s="520"/>
      <c r="BJ6" s="175" t="s">
        <v>0</v>
      </c>
      <c r="BK6" s="174">
        <v>14.5</v>
      </c>
      <c r="BL6" s="174"/>
    </row>
    <row r="7" spans="1:67" s="41" customFormat="1" ht="15" customHeight="1" thickBot="1">
      <c r="A7" s="521"/>
      <c r="B7" s="522"/>
      <c r="C7" s="287"/>
      <c r="D7" s="287"/>
      <c r="E7" s="287"/>
      <c r="F7" s="287"/>
      <c r="G7" s="287"/>
      <c r="H7" s="287"/>
      <c r="I7" s="287"/>
      <c r="J7" s="287"/>
      <c r="K7" s="257"/>
      <c r="L7" s="257"/>
      <c r="M7" s="257"/>
      <c r="N7" s="257"/>
      <c r="O7" s="257"/>
      <c r="P7" s="257"/>
      <c r="Q7" s="257"/>
      <c r="R7" s="257"/>
      <c r="S7" s="257"/>
      <c r="T7" s="257"/>
      <c r="U7" s="257"/>
      <c r="V7" s="257"/>
      <c r="W7" s="257"/>
      <c r="X7" s="257"/>
      <c r="Y7" s="257"/>
      <c r="Z7" s="257"/>
      <c r="AA7" s="257"/>
      <c r="AB7" s="257"/>
      <c r="AC7" s="520"/>
      <c r="AD7" s="523" t="s">
        <v>1</v>
      </c>
      <c r="AG7" s="521"/>
      <c r="AH7" s="522"/>
      <c r="AI7" s="287"/>
      <c r="AJ7" s="287"/>
      <c r="AK7" s="287"/>
      <c r="AL7" s="287"/>
      <c r="AM7" s="287"/>
      <c r="AN7" s="287"/>
      <c r="AO7" s="287"/>
      <c r="AP7" s="287"/>
      <c r="AQ7" s="287"/>
      <c r="AR7" s="257"/>
      <c r="AS7" s="257"/>
      <c r="AT7" s="257"/>
      <c r="AU7" s="257"/>
      <c r="AV7" s="257"/>
      <c r="AW7" s="257"/>
      <c r="AX7" s="257"/>
      <c r="AY7" s="257"/>
      <c r="AZ7" s="257"/>
      <c r="BA7" s="257"/>
      <c r="BB7" s="257"/>
      <c r="BC7" s="257"/>
      <c r="BD7" s="257"/>
      <c r="BE7" s="257"/>
      <c r="BF7" s="257"/>
      <c r="BG7" s="257"/>
      <c r="BH7" s="257"/>
      <c r="BI7" s="520"/>
      <c r="BJ7" s="523" t="s">
        <v>1</v>
      </c>
      <c r="BK7" s="186">
        <f>VLOOKUP(BK6,[1]eMHH!$I$4:$DV$515,65,FALSE)</f>
        <v>3</v>
      </c>
      <c r="BL7" s="186"/>
    </row>
    <row r="8" spans="1:67" s="41" customFormat="1" ht="15" customHeight="1">
      <c r="A8" s="521">
        <f>VLOOKUP(BK44,[1]eMHH!$F$4:$H$3000,3,FALSE)</f>
        <v>11.02</v>
      </c>
      <c r="B8" s="522"/>
      <c r="C8" s="287" t="str">
        <f>VLOOKUP(BK44,[1]eMHH!$I$4:$DV$515,13,FALSE)</f>
        <v>Provincial Governor?</v>
      </c>
      <c r="D8" s="287"/>
      <c r="E8" s="287"/>
      <c r="F8" s="287"/>
      <c r="G8" s="287"/>
      <c r="H8" s="287"/>
      <c r="I8" s="287"/>
      <c r="J8" s="287"/>
      <c r="K8" s="257">
        <v>1</v>
      </c>
      <c r="L8" s="257"/>
      <c r="M8" s="257"/>
      <c r="N8" s="257"/>
      <c r="O8" s="257"/>
      <c r="P8" s="257"/>
      <c r="Q8" s="257">
        <v>2</v>
      </c>
      <c r="R8" s="257"/>
      <c r="S8" s="257"/>
      <c r="T8" s="257"/>
      <c r="U8" s="257"/>
      <c r="V8" s="257"/>
      <c r="W8" s="257"/>
      <c r="X8" s="257">
        <v>3</v>
      </c>
      <c r="Y8" s="257"/>
      <c r="Z8" s="257"/>
      <c r="AA8" s="257"/>
      <c r="AB8" s="257"/>
      <c r="AC8" s="520"/>
      <c r="AD8" s="524" t="s">
        <v>0</v>
      </c>
      <c r="AG8" s="521">
        <f>VLOOKUP(BK8,[1]eMHH!$F$4:$H$3000,3,FALSE)</f>
        <v>11.089999999999998</v>
      </c>
      <c r="AH8" s="522"/>
      <c r="AI8" s="287" t="str">
        <f>VLOOKUP(BK8,[1]eMHH!$I$4:$DV$515,13,FALSE)</f>
        <v>NGO Employees?</v>
      </c>
      <c r="AJ8" s="287"/>
      <c r="AK8" s="287"/>
      <c r="AL8" s="287"/>
      <c r="AM8" s="287"/>
      <c r="AN8" s="287"/>
      <c r="AO8" s="287"/>
      <c r="AP8" s="287"/>
      <c r="AQ8" s="287"/>
      <c r="AR8" s="257">
        <v>1</v>
      </c>
      <c r="AS8" s="257"/>
      <c r="AT8" s="257"/>
      <c r="AU8" s="257"/>
      <c r="AV8" s="257"/>
      <c r="AW8" s="257"/>
      <c r="AX8" s="257">
        <v>2</v>
      </c>
      <c r="AY8" s="257"/>
      <c r="AZ8" s="257"/>
      <c r="BA8" s="257"/>
      <c r="BB8" s="257"/>
      <c r="BC8" s="257"/>
      <c r="BD8" s="257">
        <v>3</v>
      </c>
      <c r="BE8" s="257"/>
      <c r="BF8" s="257"/>
      <c r="BG8" s="257"/>
      <c r="BH8" s="257"/>
      <c r="BI8" s="520"/>
      <c r="BJ8" s="524" t="s">
        <v>0</v>
      </c>
      <c r="BK8" s="174">
        <v>14.34</v>
      </c>
      <c r="BL8" s="174"/>
    </row>
    <row r="9" spans="1:67" s="41" customFormat="1" ht="15" customHeight="1" thickBot="1">
      <c r="A9" s="521"/>
      <c r="B9" s="522"/>
      <c r="C9" s="287"/>
      <c r="D9" s="287"/>
      <c r="E9" s="287"/>
      <c r="F9" s="287"/>
      <c r="G9" s="287"/>
      <c r="H9" s="287"/>
      <c r="I9" s="287"/>
      <c r="J9" s="287"/>
      <c r="K9" s="257"/>
      <c r="L9" s="257"/>
      <c r="M9" s="257"/>
      <c r="N9" s="257"/>
      <c r="O9" s="257"/>
      <c r="P9" s="257"/>
      <c r="Q9" s="257"/>
      <c r="R9" s="257"/>
      <c r="S9" s="257"/>
      <c r="T9" s="257"/>
      <c r="U9" s="257"/>
      <c r="V9" s="257"/>
      <c r="W9" s="257"/>
      <c r="X9" s="257"/>
      <c r="Y9" s="257"/>
      <c r="Z9" s="257"/>
      <c r="AA9" s="257"/>
      <c r="AB9" s="257"/>
      <c r="AC9" s="520"/>
      <c r="AD9" s="523" t="s">
        <v>1</v>
      </c>
      <c r="AG9" s="521"/>
      <c r="AH9" s="522"/>
      <c r="AI9" s="287"/>
      <c r="AJ9" s="287"/>
      <c r="AK9" s="287"/>
      <c r="AL9" s="287"/>
      <c r="AM9" s="287"/>
      <c r="AN9" s="287"/>
      <c r="AO9" s="287"/>
      <c r="AP9" s="287"/>
      <c r="AQ9" s="287"/>
      <c r="AR9" s="257"/>
      <c r="AS9" s="257"/>
      <c r="AT9" s="257"/>
      <c r="AU9" s="257"/>
      <c r="AV9" s="257"/>
      <c r="AW9" s="257"/>
      <c r="AX9" s="257"/>
      <c r="AY9" s="257"/>
      <c r="AZ9" s="257"/>
      <c r="BA9" s="257"/>
      <c r="BB9" s="257"/>
      <c r="BC9" s="257"/>
      <c r="BD9" s="257"/>
      <c r="BE9" s="257"/>
      <c r="BF9" s="257"/>
      <c r="BG9" s="257"/>
      <c r="BH9" s="257"/>
      <c r="BI9" s="520"/>
      <c r="BJ9" s="523" t="s">
        <v>1</v>
      </c>
      <c r="BK9" s="186">
        <f>VLOOKUP(BK8,[1]eMHH!$I$4:$DV$515,65,FALSE)</f>
        <v>3</v>
      </c>
      <c r="BL9" s="186"/>
    </row>
    <row r="10" spans="1:67" s="41" customFormat="1" ht="15" customHeight="1">
      <c r="A10" s="521">
        <f>VLOOKUP(BK46,[1]eMHH!$F$4:$H$3000,3,FALSE)</f>
        <v>11.03</v>
      </c>
      <c r="B10" s="522"/>
      <c r="C10" s="287" t="str">
        <f>VLOOKUP(BK46,[1]eMHH!$I$4:$DV$515,13,FALSE)</f>
        <v>Officials of the Central Government?</v>
      </c>
      <c r="D10" s="287"/>
      <c r="E10" s="287"/>
      <c r="F10" s="287"/>
      <c r="G10" s="287"/>
      <c r="H10" s="287"/>
      <c r="I10" s="287"/>
      <c r="J10" s="287"/>
      <c r="K10" s="257">
        <v>1</v>
      </c>
      <c r="L10" s="257"/>
      <c r="M10" s="257"/>
      <c r="N10" s="257"/>
      <c r="O10" s="257"/>
      <c r="P10" s="257"/>
      <c r="Q10" s="257">
        <v>2</v>
      </c>
      <c r="R10" s="257"/>
      <c r="S10" s="257"/>
      <c r="T10" s="257"/>
      <c r="U10" s="257"/>
      <c r="V10" s="257"/>
      <c r="W10" s="257"/>
      <c r="X10" s="257">
        <v>3</v>
      </c>
      <c r="Y10" s="257"/>
      <c r="Z10" s="257"/>
      <c r="AA10" s="257"/>
      <c r="AB10" s="257"/>
      <c r="AC10" s="520"/>
      <c r="AD10" s="524" t="s">
        <v>0</v>
      </c>
      <c r="AG10" s="521">
        <f>VLOOKUP(BK10,[1]eMHH!$F$4:$H$3000,3,FALSE)</f>
        <v>11.099999999999998</v>
      </c>
      <c r="AH10" s="522"/>
      <c r="AI10" s="287" t="str">
        <f>VLOOKUP(BK10,[1]eMHH!$I$4:$DV$515,13,FALSE)</f>
        <v>Government Judges?</v>
      </c>
      <c r="AJ10" s="287"/>
      <c r="AK10" s="287"/>
      <c r="AL10" s="287"/>
      <c r="AM10" s="287"/>
      <c r="AN10" s="287"/>
      <c r="AO10" s="287"/>
      <c r="AP10" s="287"/>
      <c r="AQ10" s="287"/>
      <c r="AR10" s="257">
        <v>1</v>
      </c>
      <c r="AS10" s="257"/>
      <c r="AT10" s="257"/>
      <c r="AU10" s="257"/>
      <c r="AV10" s="257"/>
      <c r="AW10" s="257"/>
      <c r="AX10" s="257">
        <v>2</v>
      </c>
      <c r="AY10" s="257"/>
      <c r="AZ10" s="257"/>
      <c r="BA10" s="257"/>
      <c r="BB10" s="257"/>
      <c r="BC10" s="257"/>
      <c r="BD10" s="257">
        <v>3</v>
      </c>
      <c r="BE10" s="257"/>
      <c r="BF10" s="257"/>
      <c r="BG10" s="257"/>
      <c r="BH10" s="257"/>
      <c r="BI10" s="520"/>
      <c r="BJ10" s="524" t="s">
        <v>0</v>
      </c>
      <c r="BK10" s="174">
        <v>14.35</v>
      </c>
      <c r="BL10" s="174"/>
    </row>
    <row r="11" spans="1:67" s="41" customFormat="1" ht="15" customHeight="1" thickBot="1">
      <c r="A11" s="521"/>
      <c r="B11" s="522"/>
      <c r="C11" s="287"/>
      <c r="D11" s="287"/>
      <c r="E11" s="287"/>
      <c r="F11" s="287"/>
      <c r="G11" s="287"/>
      <c r="H11" s="287"/>
      <c r="I11" s="287"/>
      <c r="J11" s="287"/>
      <c r="K11" s="257"/>
      <c r="L11" s="257"/>
      <c r="M11" s="257"/>
      <c r="N11" s="257"/>
      <c r="O11" s="257"/>
      <c r="P11" s="257"/>
      <c r="Q11" s="257"/>
      <c r="R11" s="257"/>
      <c r="S11" s="257"/>
      <c r="T11" s="257"/>
      <c r="U11" s="257"/>
      <c r="V11" s="257"/>
      <c r="W11" s="257"/>
      <c r="X11" s="257"/>
      <c r="Y11" s="257"/>
      <c r="Z11" s="257"/>
      <c r="AA11" s="257"/>
      <c r="AB11" s="257"/>
      <c r="AC11" s="520"/>
      <c r="AD11" s="523" t="s">
        <v>1</v>
      </c>
      <c r="AG11" s="521"/>
      <c r="AH11" s="522"/>
      <c r="AI11" s="287"/>
      <c r="AJ11" s="287"/>
      <c r="AK11" s="287"/>
      <c r="AL11" s="287"/>
      <c r="AM11" s="287"/>
      <c r="AN11" s="287"/>
      <c r="AO11" s="287"/>
      <c r="AP11" s="287"/>
      <c r="AQ11" s="287"/>
      <c r="AR11" s="257"/>
      <c r="AS11" s="257"/>
      <c r="AT11" s="257"/>
      <c r="AU11" s="257"/>
      <c r="AV11" s="257"/>
      <c r="AW11" s="257"/>
      <c r="AX11" s="257"/>
      <c r="AY11" s="257"/>
      <c r="AZ11" s="257"/>
      <c r="BA11" s="257"/>
      <c r="BB11" s="257"/>
      <c r="BC11" s="257"/>
      <c r="BD11" s="257"/>
      <c r="BE11" s="257"/>
      <c r="BF11" s="257"/>
      <c r="BG11" s="257"/>
      <c r="BH11" s="257"/>
      <c r="BI11" s="520"/>
      <c r="BJ11" s="523" t="s">
        <v>1</v>
      </c>
      <c r="BK11" s="186">
        <f>VLOOKUP(BK10,[1]eMHH!$I$4:$DV$515,65,FALSE)</f>
        <v>3</v>
      </c>
      <c r="BL11" s="186"/>
    </row>
    <row r="12" spans="1:67" s="41" customFormat="1" ht="15" customHeight="1">
      <c r="A12" s="521">
        <f>VLOOKUP(BK48,[1]eMHH!$F$4:$H$3000,3,FALSE)</f>
        <v>11.04</v>
      </c>
      <c r="B12" s="522"/>
      <c r="C12" s="287" t="str">
        <f>VLOOKUP(BK48,[1]eMHH!$I$4:$DV$515,13,FALSE)</f>
        <v>President of Afghanistan?</v>
      </c>
      <c r="D12" s="287"/>
      <c r="E12" s="287"/>
      <c r="F12" s="287"/>
      <c r="G12" s="287"/>
      <c r="H12" s="287"/>
      <c r="I12" s="287"/>
      <c r="J12" s="287"/>
      <c r="K12" s="257">
        <v>1</v>
      </c>
      <c r="L12" s="257"/>
      <c r="M12" s="257"/>
      <c r="N12" s="257"/>
      <c r="O12" s="257"/>
      <c r="P12" s="257"/>
      <c r="Q12" s="257">
        <v>2</v>
      </c>
      <c r="R12" s="257"/>
      <c r="S12" s="257"/>
      <c r="T12" s="257"/>
      <c r="U12" s="257"/>
      <c r="V12" s="257"/>
      <c r="W12" s="257"/>
      <c r="X12" s="257">
        <v>3</v>
      </c>
      <c r="Y12" s="257"/>
      <c r="Z12" s="257"/>
      <c r="AA12" s="257"/>
      <c r="AB12" s="257"/>
      <c r="AC12" s="520"/>
      <c r="AD12" s="524" t="s">
        <v>0</v>
      </c>
      <c r="AG12" s="521">
        <f>VLOOKUP(BK12,[1]eMHH!$F$4:$H$3000,3,FALSE)</f>
        <v>11.109999999999998</v>
      </c>
      <c r="AH12" s="522"/>
      <c r="AI12" s="287" t="str">
        <f>VLOOKUP(BK12,[1]eMHH!$I$4:$DV$515,13,FALSE)</f>
        <v>National Police?</v>
      </c>
      <c r="AJ12" s="287"/>
      <c r="AK12" s="287"/>
      <c r="AL12" s="287"/>
      <c r="AM12" s="287"/>
      <c r="AN12" s="287"/>
      <c r="AO12" s="287"/>
      <c r="AP12" s="287"/>
      <c r="AQ12" s="287"/>
      <c r="AR12" s="257">
        <v>1</v>
      </c>
      <c r="AS12" s="257"/>
      <c r="AT12" s="257"/>
      <c r="AU12" s="257"/>
      <c r="AV12" s="257"/>
      <c r="AW12" s="257"/>
      <c r="AX12" s="257">
        <v>2</v>
      </c>
      <c r="AY12" s="257"/>
      <c r="AZ12" s="257"/>
      <c r="BA12" s="257"/>
      <c r="BB12" s="257"/>
      <c r="BC12" s="257"/>
      <c r="BD12" s="257">
        <v>3</v>
      </c>
      <c r="BE12" s="257"/>
      <c r="BF12" s="257"/>
      <c r="BG12" s="257"/>
      <c r="BH12" s="257"/>
      <c r="BI12" s="520"/>
      <c r="BJ12" s="524" t="s">
        <v>0</v>
      </c>
      <c r="BK12" s="174">
        <v>14.36</v>
      </c>
      <c r="BL12" s="174"/>
    </row>
    <row r="13" spans="1:67" s="41" customFormat="1" ht="15" customHeight="1" thickBot="1">
      <c r="A13" s="521"/>
      <c r="B13" s="522"/>
      <c r="C13" s="287"/>
      <c r="D13" s="287"/>
      <c r="E13" s="287"/>
      <c r="F13" s="287"/>
      <c r="G13" s="287"/>
      <c r="H13" s="287"/>
      <c r="I13" s="287"/>
      <c r="J13" s="287"/>
      <c r="K13" s="257"/>
      <c r="L13" s="257"/>
      <c r="M13" s="257"/>
      <c r="N13" s="257"/>
      <c r="O13" s="257"/>
      <c r="P13" s="257"/>
      <c r="Q13" s="257"/>
      <c r="R13" s="257"/>
      <c r="S13" s="257"/>
      <c r="T13" s="257"/>
      <c r="U13" s="257"/>
      <c r="V13" s="257"/>
      <c r="W13" s="257"/>
      <c r="X13" s="257"/>
      <c r="Y13" s="257"/>
      <c r="Z13" s="257"/>
      <c r="AA13" s="257"/>
      <c r="AB13" s="257"/>
      <c r="AC13" s="520"/>
      <c r="AD13" s="523" t="s">
        <v>1</v>
      </c>
      <c r="AG13" s="521"/>
      <c r="AH13" s="522"/>
      <c r="AI13" s="287"/>
      <c r="AJ13" s="287"/>
      <c r="AK13" s="287"/>
      <c r="AL13" s="287"/>
      <c r="AM13" s="287"/>
      <c r="AN13" s="287"/>
      <c r="AO13" s="287"/>
      <c r="AP13" s="287"/>
      <c r="AQ13" s="287"/>
      <c r="AR13" s="257"/>
      <c r="AS13" s="257"/>
      <c r="AT13" s="257"/>
      <c r="AU13" s="257"/>
      <c r="AV13" s="257"/>
      <c r="AW13" s="257"/>
      <c r="AX13" s="257"/>
      <c r="AY13" s="257"/>
      <c r="AZ13" s="257"/>
      <c r="BA13" s="257"/>
      <c r="BB13" s="257"/>
      <c r="BC13" s="257"/>
      <c r="BD13" s="257"/>
      <c r="BE13" s="257"/>
      <c r="BF13" s="257"/>
      <c r="BG13" s="257"/>
      <c r="BH13" s="257"/>
      <c r="BI13" s="520"/>
      <c r="BJ13" s="523" t="s">
        <v>1</v>
      </c>
      <c r="BK13" s="186">
        <f>VLOOKUP(BK12,[1]eMHH!$I$4:$DV$515,65,FALSE)</f>
        <v>3</v>
      </c>
      <c r="BL13" s="186"/>
    </row>
    <row r="14" spans="1:67" s="41" customFormat="1" ht="15" customHeight="1">
      <c r="A14" s="521">
        <f>VLOOKUP(BK50,[1]eMHH!$F$4:$H$3000,3,FALSE)</f>
        <v>11.049999999999999</v>
      </c>
      <c r="B14" s="522"/>
      <c r="C14" s="287" t="str">
        <f>VLOOKUP(BK50,[1]eMHH!$I$4:$DV$515,13,FALSE)</f>
        <v>Members of Parliament?</v>
      </c>
      <c r="D14" s="287"/>
      <c r="E14" s="287"/>
      <c r="F14" s="287"/>
      <c r="G14" s="287"/>
      <c r="H14" s="287"/>
      <c r="I14" s="287"/>
      <c r="J14" s="287"/>
      <c r="K14" s="257">
        <v>1</v>
      </c>
      <c r="L14" s="257"/>
      <c r="M14" s="257"/>
      <c r="N14" s="257"/>
      <c r="O14" s="257"/>
      <c r="P14" s="257"/>
      <c r="Q14" s="257">
        <v>2</v>
      </c>
      <c r="R14" s="257"/>
      <c r="S14" s="257"/>
      <c r="T14" s="257"/>
      <c r="U14" s="257"/>
      <c r="V14" s="257"/>
      <c r="W14" s="257"/>
      <c r="X14" s="257">
        <v>3</v>
      </c>
      <c r="Y14" s="257"/>
      <c r="Z14" s="257"/>
      <c r="AA14" s="257"/>
      <c r="AB14" s="257"/>
      <c r="AC14" s="520"/>
      <c r="AD14" s="524" t="s">
        <v>0</v>
      </c>
      <c r="AG14" s="521">
        <f>VLOOKUP(BK14,[1]eMHH!$F$4:$H$3000,3,FALSE)</f>
        <v>11.119999999999997</v>
      </c>
      <c r="AH14" s="522"/>
      <c r="AI14" s="287" t="str">
        <f>VLOOKUP(BK14,[1]eMHH!$I$4:$DV$515,13,FALSE)</f>
        <v>Soldiers of the Afghan National Army</v>
      </c>
      <c r="AJ14" s="287"/>
      <c r="AK14" s="287"/>
      <c r="AL14" s="287"/>
      <c r="AM14" s="287"/>
      <c r="AN14" s="287"/>
      <c r="AO14" s="287"/>
      <c r="AP14" s="287"/>
      <c r="AQ14" s="287"/>
      <c r="AR14" s="257">
        <v>1</v>
      </c>
      <c r="AS14" s="257"/>
      <c r="AT14" s="257"/>
      <c r="AU14" s="257"/>
      <c r="AV14" s="257"/>
      <c r="AW14" s="257"/>
      <c r="AX14" s="257">
        <v>2</v>
      </c>
      <c r="AY14" s="257"/>
      <c r="AZ14" s="257"/>
      <c r="BA14" s="257"/>
      <c r="BB14" s="257"/>
      <c r="BC14" s="257"/>
      <c r="BD14" s="257">
        <v>3</v>
      </c>
      <c r="BE14" s="257"/>
      <c r="BF14" s="257"/>
      <c r="BG14" s="257"/>
      <c r="BH14" s="257"/>
      <c r="BI14" s="520"/>
      <c r="BJ14" s="524" t="s">
        <v>0</v>
      </c>
      <c r="BK14" s="525">
        <v>14.37</v>
      </c>
      <c r="BL14" s="525"/>
    </row>
    <row r="15" spans="1:67" s="41" customFormat="1" ht="15" customHeight="1" thickBot="1">
      <c r="A15" s="521"/>
      <c r="B15" s="522"/>
      <c r="C15" s="287"/>
      <c r="D15" s="287"/>
      <c r="E15" s="287"/>
      <c r="F15" s="287"/>
      <c r="G15" s="287"/>
      <c r="H15" s="287"/>
      <c r="I15" s="287"/>
      <c r="J15" s="287"/>
      <c r="K15" s="257"/>
      <c r="L15" s="257"/>
      <c r="M15" s="257"/>
      <c r="N15" s="257"/>
      <c r="O15" s="257"/>
      <c r="P15" s="257"/>
      <c r="Q15" s="257"/>
      <c r="R15" s="257"/>
      <c r="S15" s="257"/>
      <c r="T15" s="257"/>
      <c r="U15" s="257"/>
      <c r="V15" s="257"/>
      <c r="W15" s="257"/>
      <c r="X15" s="257"/>
      <c r="Y15" s="257"/>
      <c r="Z15" s="257"/>
      <c r="AA15" s="257"/>
      <c r="AB15" s="257"/>
      <c r="AC15" s="520"/>
      <c r="AD15" s="523" t="s">
        <v>1</v>
      </c>
      <c r="AG15" s="521"/>
      <c r="AH15" s="522"/>
      <c r="AI15" s="287"/>
      <c r="AJ15" s="287"/>
      <c r="AK15" s="287"/>
      <c r="AL15" s="287"/>
      <c r="AM15" s="287"/>
      <c r="AN15" s="287"/>
      <c r="AO15" s="287"/>
      <c r="AP15" s="287"/>
      <c r="AQ15" s="287"/>
      <c r="AR15" s="257"/>
      <c r="AS15" s="257"/>
      <c r="AT15" s="257"/>
      <c r="AU15" s="257"/>
      <c r="AV15" s="257"/>
      <c r="AW15" s="257"/>
      <c r="AX15" s="257"/>
      <c r="AY15" s="257"/>
      <c r="AZ15" s="257"/>
      <c r="BA15" s="257"/>
      <c r="BB15" s="257"/>
      <c r="BC15" s="257"/>
      <c r="BD15" s="257"/>
      <c r="BE15" s="257"/>
      <c r="BF15" s="257"/>
      <c r="BG15" s="257"/>
      <c r="BH15" s="257"/>
      <c r="BI15" s="520"/>
      <c r="BJ15" s="523" t="s">
        <v>1</v>
      </c>
    </row>
    <row r="16" spans="1:67" s="41" customFormat="1" ht="15" customHeight="1">
      <c r="A16" s="521">
        <f>VLOOKUP(BK52,[1]eMHH!$F$4:$H$3000,3,FALSE)</f>
        <v>11.059999999999999</v>
      </c>
      <c r="B16" s="522"/>
      <c r="C16" s="287" t="str">
        <f>VLOOKUP(BK52,[1]eMHH!$I$4:$DV$515,13,FALSE)</f>
        <v>Local Commanders?</v>
      </c>
      <c r="D16" s="287"/>
      <c r="E16" s="287"/>
      <c r="F16" s="287"/>
      <c r="G16" s="287"/>
      <c r="H16" s="287"/>
      <c r="I16" s="287"/>
      <c r="J16" s="287"/>
      <c r="K16" s="257">
        <v>1</v>
      </c>
      <c r="L16" s="257"/>
      <c r="M16" s="257"/>
      <c r="N16" s="257"/>
      <c r="O16" s="257"/>
      <c r="P16" s="257"/>
      <c r="Q16" s="257">
        <v>2</v>
      </c>
      <c r="R16" s="257"/>
      <c r="S16" s="257"/>
      <c r="T16" s="257"/>
      <c r="U16" s="257"/>
      <c r="V16" s="257"/>
      <c r="W16" s="257"/>
      <c r="X16" s="257">
        <v>3</v>
      </c>
      <c r="Y16" s="257"/>
      <c r="Z16" s="257"/>
      <c r="AA16" s="257"/>
      <c r="AB16" s="257"/>
      <c r="AC16" s="520"/>
      <c r="AD16" s="524" t="s">
        <v>0</v>
      </c>
      <c r="AG16" s="517">
        <f>VLOOKUP(BK16,[1]eMHH!$F$4:$H$3000,3,FALSE)</f>
        <v>11.129999999999997</v>
      </c>
      <c r="AH16" s="518"/>
      <c r="AI16" s="287" t="str">
        <f>VLOOKUP(BK16,[1]eMHH!$I$4:$DV$515,13,FALSE)</f>
        <v>NATO / ISAF / American Soldiers?</v>
      </c>
      <c r="AJ16" s="287"/>
      <c r="AK16" s="287"/>
      <c r="AL16" s="287"/>
      <c r="AM16" s="287"/>
      <c r="AN16" s="287"/>
      <c r="AO16" s="287"/>
      <c r="AP16" s="287"/>
      <c r="AQ16" s="287"/>
      <c r="AR16" s="257">
        <v>1</v>
      </c>
      <c r="AS16" s="257"/>
      <c r="AT16" s="257"/>
      <c r="AU16" s="257"/>
      <c r="AV16" s="257"/>
      <c r="AW16" s="257"/>
      <c r="AX16" s="257">
        <v>2</v>
      </c>
      <c r="AY16" s="257"/>
      <c r="AZ16" s="257"/>
      <c r="BA16" s="257"/>
      <c r="BB16" s="257"/>
      <c r="BC16" s="257"/>
      <c r="BD16" s="257">
        <v>3</v>
      </c>
      <c r="BE16" s="257"/>
      <c r="BF16" s="257"/>
      <c r="BG16" s="257"/>
      <c r="BH16" s="257"/>
      <c r="BI16" s="520"/>
      <c r="BJ16" s="524" t="s">
        <v>0</v>
      </c>
      <c r="BK16" s="174">
        <v>14.4</v>
      </c>
      <c r="BL16" s="174"/>
    </row>
    <row r="17" spans="1:64" s="41" customFormat="1" ht="15" customHeight="1" thickBot="1">
      <c r="A17" s="526"/>
      <c r="B17" s="527"/>
      <c r="C17" s="287"/>
      <c r="D17" s="287"/>
      <c r="E17" s="287"/>
      <c r="F17" s="287"/>
      <c r="G17" s="287"/>
      <c r="H17" s="287"/>
      <c r="I17" s="287"/>
      <c r="J17" s="287"/>
      <c r="K17" s="257"/>
      <c r="L17" s="257"/>
      <c r="M17" s="257"/>
      <c r="N17" s="257"/>
      <c r="O17" s="257"/>
      <c r="P17" s="257"/>
      <c r="Q17" s="257"/>
      <c r="R17" s="257"/>
      <c r="S17" s="257"/>
      <c r="T17" s="257"/>
      <c r="U17" s="257"/>
      <c r="V17" s="257"/>
      <c r="W17" s="257"/>
      <c r="X17" s="257"/>
      <c r="Y17" s="257"/>
      <c r="Z17" s="257"/>
      <c r="AA17" s="257"/>
      <c r="AB17" s="257"/>
      <c r="AC17" s="520"/>
      <c r="AD17" s="523" t="s">
        <v>1</v>
      </c>
      <c r="AG17" s="528"/>
      <c r="AH17" s="529"/>
      <c r="AI17" s="287"/>
      <c r="AJ17" s="287"/>
      <c r="AK17" s="287"/>
      <c r="AL17" s="287"/>
      <c r="AM17" s="287"/>
      <c r="AN17" s="287"/>
      <c r="AO17" s="287"/>
      <c r="AP17" s="287"/>
      <c r="AQ17" s="287"/>
      <c r="AR17" s="257"/>
      <c r="AS17" s="257"/>
      <c r="AT17" s="257"/>
      <c r="AU17" s="257"/>
      <c r="AV17" s="257"/>
      <c r="AW17" s="257"/>
      <c r="AX17" s="257"/>
      <c r="AY17" s="257"/>
      <c r="AZ17" s="257"/>
      <c r="BA17" s="257"/>
      <c r="BB17" s="257"/>
      <c r="BC17" s="257"/>
      <c r="BD17" s="257"/>
      <c r="BE17" s="257"/>
      <c r="BF17" s="257"/>
      <c r="BG17" s="257"/>
      <c r="BH17" s="257"/>
      <c r="BI17" s="520"/>
      <c r="BJ17" s="175" t="s">
        <v>1</v>
      </c>
      <c r="BK17" s="186">
        <f>VLOOKUP(BK16,[1]eMHH!$I$4:$DV$515,65,FALSE)</f>
        <v>3</v>
      </c>
      <c r="BL17" s="186"/>
    </row>
    <row r="18" spans="1:64" s="41" customFormat="1" ht="15" customHeight="1">
      <c r="A18" s="521">
        <f>VLOOKUP(BK54,[1]eMHH!$F$4:$H$3000,3,FALSE)</f>
        <v>11.069999999999999</v>
      </c>
      <c r="B18" s="522"/>
      <c r="C18" s="287" t="str">
        <f>VLOOKUP(BK54,[1]eMHH!$I$4:$DV$515,13,FALSE)</f>
        <v>Members of {COUNCIL 1} for Your Village?</v>
      </c>
      <c r="D18" s="287"/>
      <c r="E18" s="287"/>
      <c r="F18" s="287"/>
      <c r="G18" s="287"/>
      <c r="H18" s="287"/>
      <c r="I18" s="287"/>
      <c r="J18" s="287"/>
      <c r="K18" s="257">
        <v>1</v>
      </c>
      <c r="L18" s="257"/>
      <c r="M18" s="257"/>
      <c r="N18" s="257"/>
      <c r="O18" s="257"/>
      <c r="P18" s="257"/>
      <c r="Q18" s="257">
        <v>2</v>
      </c>
      <c r="R18" s="257"/>
      <c r="S18" s="257"/>
      <c r="T18" s="257"/>
      <c r="U18" s="257"/>
      <c r="V18" s="257"/>
      <c r="W18" s="257"/>
      <c r="X18" s="257">
        <v>3</v>
      </c>
      <c r="Y18" s="257"/>
      <c r="Z18" s="257"/>
      <c r="AA18" s="257"/>
      <c r="AB18" s="257"/>
      <c r="AC18" s="520"/>
      <c r="AD18" s="524" t="s">
        <v>0</v>
      </c>
    </row>
    <row r="19" spans="1:64" s="41" customFormat="1" ht="15" customHeight="1">
      <c r="A19" s="528"/>
      <c r="B19" s="529"/>
      <c r="C19" s="287"/>
      <c r="D19" s="287"/>
      <c r="E19" s="287"/>
      <c r="F19" s="287"/>
      <c r="G19" s="287"/>
      <c r="H19" s="287"/>
      <c r="I19" s="287"/>
      <c r="J19" s="287"/>
      <c r="K19" s="257"/>
      <c r="L19" s="257"/>
      <c r="M19" s="257"/>
      <c r="N19" s="257"/>
      <c r="O19" s="257"/>
      <c r="P19" s="257"/>
      <c r="Q19" s="257"/>
      <c r="R19" s="257"/>
      <c r="S19" s="257"/>
      <c r="T19" s="257"/>
      <c r="U19" s="257"/>
      <c r="V19" s="257"/>
      <c r="W19" s="257"/>
      <c r="X19" s="257"/>
      <c r="Y19" s="257"/>
      <c r="Z19" s="257"/>
      <c r="AA19" s="257"/>
      <c r="AB19" s="257"/>
      <c r="AC19" s="520"/>
      <c r="AD19" s="175" t="s">
        <v>1</v>
      </c>
      <c r="AE19" s="186">
        <f>VLOOKUP(BK54,[1]eMHH!$I$4:$DV$515,65,FALSE)</f>
        <v>3</v>
      </c>
      <c r="AF19" s="186"/>
      <c r="AG19" s="343"/>
      <c r="AH19" s="343"/>
      <c r="AI19" s="189"/>
      <c r="AJ19" s="189"/>
      <c r="AK19" s="189"/>
      <c r="AL19" s="189"/>
      <c r="AM19" s="189"/>
      <c r="AN19" s="189"/>
      <c r="AO19" s="189"/>
      <c r="AP19" s="189"/>
      <c r="AQ19" s="189"/>
      <c r="AR19" s="189"/>
      <c r="AS19" s="189"/>
      <c r="AT19" s="189"/>
      <c r="AU19" s="189"/>
      <c r="AV19" s="189"/>
      <c r="AW19" s="189"/>
      <c r="AX19" s="189"/>
      <c r="AY19" s="189"/>
      <c r="AZ19" s="189"/>
      <c r="BA19" s="189"/>
      <c r="BB19" s="189"/>
      <c r="BC19" s="189"/>
      <c r="BD19" s="189"/>
      <c r="BE19" s="189"/>
      <c r="BF19" s="189"/>
      <c r="BG19" s="189"/>
      <c r="BH19" s="189"/>
      <c r="BI19" s="189"/>
      <c r="BJ19" s="189"/>
      <c r="BK19" s="210"/>
      <c r="BL19" s="210"/>
    </row>
    <row r="20" spans="1:64" s="41" customFormat="1" ht="9.9499999999999993" customHeight="1">
      <c r="AG20" s="343"/>
      <c r="AH20" s="343"/>
      <c r="AI20" s="189"/>
      <c r="AJ20" s="189"/>
      <c r="AK20" s="189"/>
      <c r="AL20" s="189"/>
      <c r="AM20" s="189"/>
      <c r="AN20" s="189"/>
      <c r="AO20" s="189"/>
      <c r="AP20" s="189"/>
      <c r="AQ20" s="189"/>
      <c r="AR20" s="189"/>
      <c r="AS20" s="189"/>
      <c r="AT20" s="189"/>
      <c r="AU20" s="189"/>
      <c r="AV20" s="189"/>
      <c r="AW20" s="189"/>
      <c r="AX20" s="189"/>
      <c r="AY20" s="189"/>
      <c r="AZ20" s="189"/>
      <c r="BA20" s="189"/>
      <c r="BB20" s="189"/>
      <c r="BC20" s="189"/>
      <c r="BD20" s="189"/>
      <c r="BE20" s="189"/>
      <c r="BF20" s="189"/>
      <c r="BG20" s="189"/>
      <c r="BH20" s="189"/>
      <c r="BI20" s="189"/>
      <c r="BJ20" s="189"/>
    </row>
    <row r="21" spans="1:64" s="41" customFormat="1" ht="15" customHeight="1">
      <c r="A21" s="286">
        <f>VLOOKUP(BK24,[1]eMHH!$F$4:$H$3000,3,FALSE)</f>
        <v>11.139999999999997</v>
      </c>
      <c r="B21" s="286"/>
      <c r="C21" s="287" t="str">
        <f>VLOOKUP(BK24,[1]eMHH!$I$4:$DV$515,13,FALSE)</f>
        <v>If there is a crime (such as theft) inside the village, do you trust the current government system to solve these issues or do you believe the local influential people can better solve this issue?</v>
      </c>
      <c r="D21" s="287"/>
      <c r="E21" s="287"/>
      <c r="F21" s="287"/>
      <c r="G21" s="287"/>
      <c r="H21" s="287"/>
      <c r="I21" s="287"/>
      <c r="J21" s="287"/>
      <c r="K21" s="287"/>
      <c r="L21" s="287"/>
      <c r="M21" s="287"/>
      <c r="N21" s="287"/>
      <c r="O21" s="287"/>
      <c r="P21" s="287"/>
      <c r="Q21" s="287"/>
      <c r="R21" s="287"/>
      <c r="S21" s="287"/>
      <c r="T21" s="287"/>
      <c r="U21" s="530"/>
      <c r="W21" s="286">
        <f>VLOOKUP(BK38,[1]eMHH!$F$4:$H$3000,3,FALSE)</f>
        <v>11.159999999999997</v>
      </c>
      <c r="X21" s="286"/>
      <c r="Y21" s="287" t="str">
        <f>VLOOKUP(BK38,[1]eMHH!$I$4:$DV$515,13,FALSE)</f>
        <v>What do you think is the best system of government for Afghanistan? Should major decisions be made in Kabul or should {name of province} makes it own decisions separately?</v>
      </c>
      <c r="Z21" s="287"/>
      <c r="AA21" s="287"/>
      <c r="AB21" s="287"/>
      <c r="AC21" s="287"/>
      <c r="AD21" s="287"/>
      <c r="AE21" s="287"/>
      <c r="AF21" s="287"/>
      <c r="AG21" s="287"/>
      <c r="AH21" s="287"/>
      <c r="AI21" s="287"/>
      <c r="AJ21" s="287"/>
      <c r="AK21" s="287"/>
      <c r="AL21" s="287"/>
      <c r="AM21" s="287"/>
      <c r="AN21" s="287"/>
      <c r="AO21" s="287"/>
      <c r="AP21" s="530"/>
      <c r="AR21" s="172">
        <f>VLOOKUP(BK21,[1]eMHH!$F$4:$H$3000,3,FALSE)</f>
        <v>11.179999999999996</v>
      </c>
      <c r="AS21" s="173"/>
      <c r="AT21" s="226" t="str">
        <f>VLOOKUP(BK21,[1]eMHH!$I$4:$DV$515,13,FALSE)</f>
        <v>Do you agree that all people in Afghanistan should be required to report and register all births, deaths, and marriages with the central government?</v>
      </c>
      <c r="AU21" s="159"/>
      <c r="AV21" s="159"/>
      <c r="AW21" s="159"/>
      <c r="AX21" s="159"/>
      <c r="AY21" s="159"/>
      <c r="AZ21" s="159"/>
      <c r="BA21" s="159"/>
      <c r="BB21" s="159"/>
      <c r="BC21" s="159"/>
      <c r="BD21" s="159"/>
      <c r="BE21" s="159"/>
      <c r="BF21" s="159"/>
      <c r="BG21" s="159"/>
      <c r="BH21" s="159"/>
      <c r="BI21" s="159"/>
      <c r="BJ21" s="160"/>
      <c r="BK21" s="210">
        <v>14.09</v>
      </c>
    </row>
    <row r="22" spans="1:64" s="41" customFormat="1" ht="15" customHeight="1">
      <c r="A22" s="286"/>
      <c r="B22" s="286"/>
      <c r="C22" s="287"/>
      <c r="D22" s="287"/>
      <c r="E22" s="287"/>
      <c r="F22" s="287"/>
      <c r="G22" s="287"/>
      <c r="H22" s="287"/>
      <c r="I22" s="287"/>
      <c r="J22" s="287"/>
      <c r="K22" s="287"/>
      <c r="L22" s="287"/>
      <c r="M22" s="287"/>
      <c r="N22" s="287"/>
      <c r="O22" s="287"/>
      <c r="P22" s="287"/>
      <c r="Q22" s="287"/>
      <c r="R22" s="287"/>
      <c r="S22" s="287"/>
      <c r="T22" s="287"/>
      <c r="U22" s="530"/>
      <c r="W22" s="286"/>
      <c r="X22" s="286"/>
      <c r="Y22" s="287"/>
      <c r="Z22" s="287"/>
      <c r="AA22" s="287"/>
      <c r="AB22" s="287"/>
      <c r="AC22" s="287"/>
      <c r="AD22" s="287"/>
      <c r="AE22" s="287"/>
      <c r="AF22" s="287"/>
      <c r="AG22" s="287"/>
      <c r="AH22" s="287"/>
      <c r="AI22" s="287"/>
      <c r="AJ22" s="287"/>
      <c r="AK22" s="287"/>
      <c r="AL22" s="287"/>
      <c r="AM22" s="287"/>
      <c r="AN22" s="287"/>
      <c r="AO22" s="287"/>
      <c r="AP22" s="530"/>
      <c r="AR22" s="241"/>
      <c r="AS22" s="242"/>
      <c r="AT22" s="381"/>
      <c r="AU22" s="184"/>
      <c r="AV22" s="184"/>
      <c r="AW22" s="184"/>
      <c r="AX22" s="184"/>
      <c r="AY22" s="184"/>
      <c r="AZ22" s="184"/>
      <c r="BA22" s="184"/>
      <c r="BB22" s="184"/>
      <c r="BC22" s="184"/>
      <c r="BD22" s="184"/>
      <c r="BE22" s="184"/>
      <c r="BF22" s="184"/>
      <c r="BG22" s="184"/>
      <c r="BH22" s="184"/>
      <c r="BI22" s="184"/>
      <c r="BJ22" s="185"/>
      <c r="BK22" s="338">
        <f>VLOOKUP(BK21,[1]eMHH!$I$4:$DV$515,65,FALSE)</f>
        <v>2</v>
      </c>
    </row>
    <row r="23" spans="1:64" s="41" customFormat="1" ht="15" customHeight="1">
      <c r="A23" s="286"/>
      <c r="B23" s="286"/>
      <c r="C23" s="287"/>
      <c r="D23" s="287"/>
      <c r="E23" s="287"/>
      <c r="F23" s="287"/>
      <c r="G23" s="287"/>
      <c r="H23" s="287"/>
      <c r="I23" s="287"/>
      <c r="J23" s="287"/>
      <c r="K23" s="287"/>
      <c r="L23" s="287"/>
      <c r="M23" s="287"/>
      <c r="N23" s="287"/>
      <c r="O23" s="287"/>
      <c r="P23" s="287"/>
      <c r="Q23" s="287"/>
      <c r="R23" s="287"/>
      <c r="S23" s="287"/>
      <c r="T23" s="287"/>
      <c r="U23" s="530"/>
      <c r="W23" s="286"/>
      <c r="X23" s="286"/>
      <c r="Y23" s="287"/>
      <c r="Z23" s="287"/>
      <c r="AA23" s="287"/>
      <c r="AB23" s="287"/>
      <c r="AC23" s="287"/>
      <c r="AD23" s="287"/>
      <c r="AE23" s="287"/>
      <c r="AF23" s="287"/>
      <c r="AG23" s="287"/>
      <c r="AH23" s="287"/>
      <c r="AI23" s="287"/>
      <c r="AJ23" s="287"/>
      <c r="AK23" s="287"/>
      <c r="AL23" s="287"/>
      <c r="AM23" s="287"/>
      <c r="AN23" s="287"/>
      <c r="AO23" s="287"/>
      <c r="AP23" s="530"/>
      <c r="AR23" s="180"/>
      <c r="AS23" s="181"/>
      <c r="AT23" s="227"/>
      <c r="AU23" s="165"/>
      <c r="AV23" s="165"/>
      <c r="AW23" s="165"/>
      <c r="AX23" s="165"/>
      <c r="AY23" s="165"/>
      <c r="AZ23" s="165"/>
      <c r="BA23" s="165"/>
      <c r="BB23" s="165"/>
      <c r="BC23" s="165"/>
      <c r="BD23" s="165"/>
      <c r="BE23" s="165"/>
      <c r="BF23" s="165"/>
      <c r="BG23" s="165"/>
      <c r="BH23" s="165"/>
      <c r="BI23" s="165"/>
      <c r="BJ23" s="185"/>
      <c r="BK23" s="531">
        <f>VLOOKUP(BK21,[1]eMHH!$I$4:$DV$3046,4,FALSE)</f>
        <v>0</v>
      </c>
    </row>
    <row r="24" spans="1:64" s="41" customFormat="1" ht="15" customHeight="1">
      <c r="A24" s="286"/>
      <c r="B24" s="286"/>
      <c r="C24" s="287"/>
      <c r="D24" s="287"/>
      <c r="E24" s="287"/>
      <c r="F24" s="287"/>
      <c r="G24" s="287"/>
      <c r="H24" s="287"/>
      <c r="I24" s="287"/>
      <c r="J24" s="287"/>
      <c r="K24" s="287"/>
      <c r="L24" s="287"/>
      <c r="M24" s="287"/>
      <c r="N24" s="287"/>
      <c r="O24" s="287"/>
      <c r="P24" s="287"/>
      <c r="Q24" s="287"/>
      <c r="R24" s="287"/>
      <c r="S24" s="287"/>
      <c r="T24" s="287"/>
      <c r="U24" s="532"/>
      <c r="V24" s="338"/>
      <c r="W24" s="286"/>
      <c r="X24" s="286"/>
      <c r="Y24" s="287"/>
      <c r="Z24" s="287"/>
      <c r="AA24" s="287"/>
      <c r="AB24" s="287"/>
      <c r="AC24" s="287"/>
      <c r="AD24" s="287"/>
      <c r="AE24" s="287"/>
      <c r="AF24" s="287"/>
      <c r="AG24" s="287"/>
      <c r="AH24" s="287"/>
      <c r="AI24" s="287"/>
      <c r="AJ24" s="287"/>
      <c r="AK24" s="287"/>
      <c r="AL24" s="287"/>
      <c r="AM24" s="287"/>
      <c r="AN24" s="287"/>
      <c r="AO24" s="290"/>
      <c r="AP24" s="530"/>
      <c r="AQ24" s="161"/>
      <c r="AR24" s="175">
        <v>1</v>
      </c>
      <c r="AS24" s="176" t="str">
        <f>VLOOKUP(BK21,[1]eMHH!$I$4:$DU$515,15,FALSE)</f>
        <v>Agree</v>
      </c>
      <c r="AT24" s="189"/>
      <c r="AU24" s="189"/>
      <c r="AV24" s="189"/>
      <c r="AW24" s="189"/>
      <c r="AX24" s="189"/>
      <c r="AY24" s="189"/>
      <c r="AZ24" s="189"/>
      <c r="BA24" s="24"/>
      <c r="BB24" s="217"/>
      <c r="BC24" s="339"/>
      <c r="BD24" s="339"/>
      <c r="BE24" s="339"/>
      <c r="BF24" s="339"/>
      <c r="BG24" s="178"/>
      <c r="BH24" s="199"/>
      <c r="BI24" s="179"/>
      <c r="BJ24" s="175" t="s">
        <v>0</v>
      </c>
      <c r="BK24" s="531">
        <v>14.05</v>
      </c>
    </row>
    <row r="25" spans="1:64" s="41" customFormat="1" ht="14.25" customHeight="1">
      <c r="A25" s="175">
        <v>1</v>
      </c>
      <c r="B25" s="176" t="str">
        <f>VLOOKUP(BK24,[1]eMHH!$I$4:$DU$515,15,FALSE)</f>
        <v>Government System</v>
      </c>
      <c r="C25" s="189"/>
      <c r="D25" s="334"/>
      <c r="E25" s="334"/>
      <c r="F25" s="334"/>
      <c r="G25" s="334"/>
      <c r="H25" s="334"/>
      <c r="I25" s="334"/>
      <c r="J25" s="334"/>
      <c r="K25" s="24"/>
      <c r="L25" s="217"/>
      <c r="M25" s="335"/>
      <c r="N25" s="335"/>
      <c r="O25" s="335"/>
      <c r="P25" s="335"/>
      <c r="Q25" s="216"/>
      <c r="R25" s="328"/>
      <c r="S25" s="336"/>
      <c r="T25" s="175" t="s">
        <v>0</v>
      </c>
      <c r="U25" s="533"/>
      <c r="W25" s="195">
        <v>1</v>
      </c>
      <c r="X25" s="188" t="str">
        <f>VLOOKUP(BK38,[1]eMHH!$I$4:$DU$515,15,FALSE)</f>
        <v>Main Decisions Are Made in Kabul</v>
      </c>
      <c r="Y25" s="155"/>
      <c r="Z25" s="177"/>
      <c r="AA25" s="155"/>
      <c r="AB25" s="155"/>
      <c r="AC25" s="155"/>
      <c r="AD25" s="155"/>
      <c r="AF25" s="155"/>
      <c r="AG25" s="178"/>
      <c r="AH25" s="179"/>
      <c r="AO25" s="175" t="s">
        <v>0</v>
      </c>
      <c r="AP25" s="533"/>
      <c r="AQ25" s="455"/>
      <c r="AR25" s="175">
        <v>2</v>
      </c>
      <c r="AS25" s="204" t="str">
        <f>VLOOKUP(BK21,[1]eMHH!$I$4:$DU$515,16,FALSE)</f>
        <v>Disagree</v>
      </c>
      <c r="AT25" s="189"/>
      <c r="AU25" s="339"/>
      <c r="AV25" s="339"/>
      <c r="AW25" s="339"/>
      <c r="AX25" s="339"/>
      <c r="AY25" s="339"/>
      <c r="AZ25" s="339"/>
      <c r="BA25" s="49"/>
      <c r="BB25" s="246"/>
      <c r="BC25" s="339"/>
      <c r="BD25" s="339"/>
      <c r="BE25" s="339"/>
      <c r="BF25" s="339"/>
      <c r="BG25" s="178"/>
      <c r="BH25" s="199"/>
      <c r="BI25" s="199"/>
      <c r="BJ25" s="175" t="s">
        <v>1</v>
      </c>
      <c r="BK25" s="534">
        <f>VLOOKUP(BK24,[1]eMHH!$I$4:$DV$515,65,FALSE)</f>
        <v>2</v>
      </c>
    </row>
    <row r="26" spans="1:64" s="41" customFormat="1" ht="14.25" customHeight="1">
      <c r="A26" s="175">
        <v>2</v>
      </c>
      <c r="B26" s="204" t="str">
        <f>VLOOKUP(BK24,[1]eMHH!$I$4:$DU$515,16,FALSE)</f>
        <v>Local System</v>
      </c>
      <c r="C26" s="224"/>
      <c r="D26" s="224"/>
      <c r="E26" s="341"/>
      <c r="F26" s="341"/>
      <c r="G26" s="341"/>
      <c r="H26" s="341"/>
      <c r="I26" s="341"/>
      <c r="J26" s="341"/>
      <c r="K26" s="49"/>
      <c r="L26" s="222"/>
      <c r="M26" s="341"/>
      <c r="N26" s="341"/>
      <c r="O26" s="341"/>
      <c r="P26" s="341"/>
      <c r="Q26" s="221"/>
      <c r="R26" s="205"/>
      <c r="S26" s="205"/>
      <c r="T26" s="175" t="s">
        <v>1</v>
      </c>
      <c r="U26" s="533"/>
      <c r="W26" s="214">
        <v>2</v>
      </c>
      <c r="X26" s="219" t="str">
        <f>VLOOKUP(BK38,[1]eMHH!$I$4:$DU$515,16,FALSE)</f>
        <v>Every Province Should Make Decisions Separately</v>
      </c>
      <c r="Y26" s="395"/>
      <c r="Z26" s="395"/>
      <c r="AA26" s="395"/>
      <c r="AB26" s="395"/>
      <c r="AC26" s="395"/>
      <c r="AD26" s="395"/>
      <c r="AE26" s="395"/>
      <c r="AF26" s="395"/>
      <c r="AG26" s="178"/>
      <c r="AH26" s="179"/>
      <c r="AO26" s="175" t="s">
        <v>1</v>
      </c>
      <c r="AP26" s="533"/>
      <c r="AR26" s="216"/>
      <c r="AS26" s="328"/>
      <c r="AT26" s="335"/>
      <c r="AU26" s="335"/>
      <c r="AV26" s="335"/>
      <c r="AW26" s="335"/>
      <c r="AX26" s="335"/>
      <c r="AY26" s="335"/>
      <c r="AZ26" s="335"/>
      <c r="BA26" s="335"/>
      <c r="BB26" s="335"/>
      <c r="BC26" s="335"/>
      <c r="BD26" s="335"/>
      <c r="BE26" s="335"/>
      <c r="BF26" s="335"/>
      <c r="BG26" s="216"/>
      <c r="BH26" s="328"/>
      <c r="BI26" s="336"/>
      <c r="BJ26" s="178"/>
      <c r="BK26" s="531">
        <f>VLOOKUP(BK24,[1]eMHH!$I$4:$DV$3046,4,FALSE)</f>
        <v>0</v>
      </c>
    </row>
    <row r="27" spans="1:64" s="41" customFormat="1" ht="15" customHeight="1">
      <c r="U27" s="535"/>
      <c r="W27" s="200" t="s">
        <v>9</v>
      </c>
      <c r="X27" s="458" t="str">
        <f>VLOOKUP(BK38,[1]eMHH!$I$4:$DU$515,17,FALSE)</f>
        <v>Other:</v>
      </c>
      <c r="Y27" s="536"/>
      <c r="Z27" s="536"/>
      <c r="AA27" s="536"/>
      <c r="AB27" s="536"/>
      <c r="AC27" s="536"/>
      <c r="AD27" s="536"/>
      <c r="AE27" s="536"/>
      <c r="AF27" s="536"/>
      <c r="AG27" s="536"/>
      <c r="AH27" s="536"/>
      <c r="AI27" s="536"/>
      <c r="AJ27" s="536"/>
      <c r="AK27" s="536"/>
      <c r="AL27" s="536"/>
      <c r="AM27" s="536"/>
      <c r="AN27" s="536"/>
      <c r="AO27" s="536"/>
      <c r="AP27" s="537"/>
      <c r="AR27" s="241">
        <f>VLOOKUP(BK27,[1]eMHH!$F$4:$H$3000,3,FALSE)</f>
        <v>11.189999999999996</v>
      </c>
      <c r="AS27" s="242"/>
      <c r="AT27" s="287" t="str">
        <f>VLOOKUP(BK27,[1]eMHH!$I$4:$DV$515,13,FALSE)</f>
        <v>In your opinion, should people in this village who earn income pay a tax on their income?</v>
      </c>
      <c r="AU27" s="287"/>
      <c r="AV27" s="287"/>
      <c r="AW27" s="287"/>
      <c r="AX27" s="287"/>
      <c r="AY27" s="287"/>
      <c r="AZ27" s="287"/>
      <c r="BA27" s="287"/>
      <c r="BB27" s="287"/>
      <c r="BC27" s="287"/>
      <c r="BD27" s="287"/>
      <c r="BE27" s="287"/>
      <c r="BF27" s="287"/>
      <c r="BG27" s="287"/>
      <c r="BH27" s="287"/>
      <c r="BI27" s="287"/>
      <c r="BJ27" s="287"/>
      <c r="BK27" s="531">
        <v>7.18</v>
      </c>
    </row>
    <row r="28" spans="1:64" s="41" customFormat="1" ht="15" customHeight="1">
      <c r="A28" s="286">
        <f>VLOOKUP(BK35,[1]eMHH!$F$4:$H$3000,3,FALSE)</f>
        <v>11.149999999999997</v>
      </c>
      <c r="B28" s="286"/>
      <c r="C28" s="226" t="str">
        <f>VLOOKUP(BK35,[1]eMHH!$I$4:$DV$515,13,FALSE)</f>
        <v>In your opinion, is it better for the government officials in Kabul to decide what should be taught in schools or is it better if this decision is made by tribal leaders or religious leaders?</v>
      </c>
      <c r="D28" s="159"/>
      <c r="E28" s="159"/>
      <c r="F28" s="159"/>
      <c r="G28" s="159"/>
      <c r="H28" s="159"/>
      <c r="I28" s="159"/>
      <c r="J28" s="159"/>
      <c r="K28" s="159"/>
      <c r="L28" s="159"/>
      <c r="M28" s="159"/>
      <c r="N28" s="159"/>
      <c r="O28" s="159"/>
      <c r="P28" s="159"/>
      <c r="Q28" s="159"/>
      <c r="R28" s="159"/>
      <c r="S28" s="159"/>
      <c r="T28" s="160"/>
      <c r="U28" s="530"/>
      <c r="W28" s="449"/>
      <c r="X28" s="462"/>
      <c r="Y28" s="538"/>
      <c r="Z28" s="538"/>
      <c r="AA28" s="538"/>
      <c r="AB28" s="538"/>
      <c r="AC28" s="538"/>
      <c r="AD28" s="538"/>
      <c r="AE28" s="538"/>
      <c r="AF28" s="538"/>
      <c r="AG28" s="538"/>
      <c r="AH28" s="538"/>
      <c r="AI28" s="538"/>
      <c r="AJ28" s="538"/>
      <c r="AK28" s="538"/>
      <c r="AL28" s="538"/>
      <c r="AM28" s="538"/>
      <c r="AN28" s="538"/>
      <c r="AO28" s="538"/>
      <c r="AP28" s="537"/>
      <c r="AR28" s="180"/>
      <c r="AS28" s="181"/>
      <c r="AT28" s="287"/>
      <c r="AU28" s="287"/>
      <c r="AV28" s="287"/>
      <c r="AW28" s="287"/>
      <c r="AX28" s="287"/>
      <c r="AY28" s="287"/>
      <c r="AZ28" s="287"/>
      <c r="BA28" s="287"/>
      <c r="BB28" s="287"/>
      <c r="BC28" s="287"/>
      <c r="BD28" s="287"/>
      <c r="BE28" s="287"/>
      <c r="BF28" s="287"/>
      <c r="BG28" s="287"/>
      <c r="BH28" s="287"/>
      <c r="BI28" s="287"/>
      <c r="BJ28" s="287"/>
      <c r="BK28" s="534">
        <f>VLOOKUP(BK27,[1]eMHH!$I$4:$DV$515,65,FALSE)</f>
        <v>2</v>
      </c>
    </row>
    <row r="29" spans="1:64" s="41" customFormat="1" ht="15" customHeight="1">
      <c r="A29" s="286"/>
      <c r="B29" s="286"/>
      <c r="C29" s="381"/>
      <c r="D29" s="184"/>
      <c r="E29" s="184"/>
      <c r="F29" s="184"/>
      <c r="G29" s="184"/>
      <c r="H29" s="184"/>
      <c r="I29" s="184"/>
      <c r="J29" s="184"/>
      <c r="K29" s="184"/>
      <c r="L29" s="184"/>
      <c r="M29" s="184"/>
      <c r="N29" s="184"/>
      <c r="O29" s="184"/>
      <c r="P29" s="184"/>
      <c r="Q29" s="184"/>
      <c r="R29" s="184"/>
      <c r="S29" s="184"/>
      <c r="T29" s="185"/>
      <c r="U29" s="530"/>
      <c r="W29" s="206"/>
      <c r="X29" s="464"/>
      <c r="Y29" s="539"/>
      <c r="Z29" s="539"/>
      <c r="AA29" s="539"/>
      <c r="AB29" s="539"/>
      <c r="AC29" s="539"/>
      <c r="AD29" s="539"/>
      <c r="AE29" s="539"/>
      <c r="AF29" s="539"/>
      <c r="AG29" s="539"/>
      <c r="AH29" s="539"/>
      <c r="AI29" s="539"/>
      <c r="AJ29" s="539"/>
      <c r="AK29" s="539"/>
      <c r="AL29" s="539"/>
      <c r="AM29" s="539"/>
      <c r="AN29" s="539"/>
      <c r="AO29" s="539"/>
      <c r="AP29" s="537"/>
      <c r="AQ29" s="210"/>
      <c r="AR29" s="175">
        <v>1</v>
      </c>
      <c r="AS29" s="176" t="str">
        <f>VLOOKUP(BK27,[1]eMHH!$I$4:$DU$515,15,FALSE)</f>
        <v>No</v>
      </c>
      <c r="AT29" s="334"/>
      <c r="AU29" s="334"/>
      <c r="AV29" s="334"/>
      <c r="AW29" s="334"/>
      <c r="AX29" s="334"/>
      <c r="AY29" s="334"/>
      <c r="AZ29" s="334"/>
      <c r="BA29" s="24"/>
      <c r="BB29" s="217"/>
      <c r="BC29" s="335"/>
      <c r="BD29" s="335"/>
      <c r="BE29" s="335"/>
      <c r="BF29" s="335"/>
      <c r="BG29" s="216"/>
      <c r="BH29" s="328"/>
      <c r="BI29" s="336"/>
      <c r="BJ29" s="175" t="s">
        <v>0</v>
      </c>
      <c r="BK29" s="531">
        <f>VLOOKUP(BK27,[1]eMHH!$I$4:$DV$3046,4,FALSE)</f>
        <v>0</v>
      </c>
    </row>
    <row r="30" spans="1:64" s="41" customFormat="1" ht="15" customHeight="1">
      <c r="A30" s="286"/>
      <c r="B30" s="286"/>
      <c r="C30" s="227"/>
      <c r="D30" s="165"/>
      <c r="E30" s="165"/>
      <c r="F30" s="165"/>
      <c r="G30" s="165"/>
      <c r="H30" s="165"/>
      <c r="I30" s="165"/>
      <c r="J30" s="165"/>
      <c r="K30" s="165"/>
      <c r="L30" s="165"/>
      <c r="M30" s="165"/>
      <c r="N30" s="165"/>
      <c r="O30" s="165"/>
      <c r="P30" s="165"/>
      <c r="Q30" s="165"/>
      <c r="R30" s="165"/>
      <c r="S30" s="165"/>
      <c r="T30" s="166"/>
      <c r="U30" s="530"/>
      <c r="W30" s="178"/>
      <c r="X30" s="178"/>
      <c r="Y30" s="178"/>
      <c r="Z30" s="178"/>
      <c r="AA30" s="178"/>
      <c r="AB30" s="178"/>
      <c r="AC30" s="178"/>
      <c r="AD30" s="178"/>
      <c r="AP30" s="535"/>
      <c r="AR30" s="175">
        <v>2</v>
      </c>
      <c r="AS30" s="204" t="str">
        <f>VLOOKUP(BK27,[1]eMHH!$I$4:$DU$515,16,FALSE)</f>
        <v>Yes</v>
      </c>
      <c r="AT30" s="224"/>
      <c r="AU30" s="341"/>
      <c r="AV30" s="341"/>
      <c r="AW30" s="341"/>
      <c r="AX30" s="341"/>
      <c r="AY30" s="341"/>
      <c r="AZ30" s="341"/>
      <c r="BA30" s="49"/>
      <c r="BB30" s="222"/>
      <c r="BC30" s="341"/>
      <c r="BD30" s="341"/>
      <c r="BE30" s="341"/>
      <c r="BF30" s="341"/>
      <c r="BG30" s="221"/>
      <c r="BH30" s="205"/>
      <c r="BI30" s="205"/>
      <c r="BJ30" s="175" t="s">
        <v>1</v>
      </c>
      <c r="BK30" s="534"/>
    </row>
    <row r="31" spans="1:64" s="41" customFormat="1" ht="15" customHeight="1">
      <c r="A31" s="195">
        <v>1</v>
      </c>
      <c r="B31" s="188" t="str">
        <f>VLOOKUP(BK35,[1]eMHH!$I$4:$DU$515,15,FALSE)</f>
        <v>Government Officials in Kabul</v>
      </c>
      <c r="C31" s="189"/>
      <c r="D31" s="189"/>
      <c r="E31" s="189"/>
      <c r="F31" s="189"/>
      <c r="G31" s="189"/>
      <c r="H31" s="189"/>
      <c r="I31" s="189"/>
      <c r="J31" s="189"/>
      <c r="K31" s="178"/>
      <c r="L31" s="339"/>
      <c r="M31" s="339"/>
      <c r="N31" s="339"/>
      <c r="O31" s="339"/>
      <c r="P31" s="178"/>
      <c r="Q31" s="199"/>
      <c r="R31" s="179"/>
      <c r="S31" s="155"/>
      <c r="T31" s="248"/>
      <c r="U31" s="540"/>
      <c r="V31" s="210"/>
      <c r="W31" s="286">
        <f>VLOOKUP(BK39,[1]eMHH!$F$4:$H$3000,3,FALSE)</f>
        <v>11.169999999999996</v>
      </c>
      <c r="X31" s="286"/>
      <c r="Y31" s="287" t="str">
        <f>VLOOKUP(BK39,[1]eMHH!$I$4:$DV$515,13,FALSE)</f>
        <v>In your opinion, is it best for the leader of the country to be selected through a secret ballot election or through a Loya Jirga?</v>
      </c>
      <c r="Z31" s="287"/>
      <c r="AA31" s="287"/>
      <c r="AB31" s="287"/>
      <c r="AC31" s="287"/>
      <c r="AD31" s="287"/>
      <c r="AE31" s="287"/>
      <c r="AF31" s="287"/>
      <c r="AG31" s="287"/>
      <c r="AH31" s="287"/>
      <c r="AI31" s="287"/>
      <c r="AJ31" s="287"/>
      <c r="AK31" s="287"/>
      <c r="AL31" s="287"/>
      <c r="AM31" s="287"/>
      <c r="AN31" s="287"/>
      <c r="AO31" s="287"/>
      <c r="AP31" s="530"/>
    </row>
    <row r="32" spans="1:64" s="41" customFormat="1" ht="15" customHeight="1">
      <c r="A32" s="175">
        <v>2</v>
      </c>
      <c r="B32" s="188" t="str">
        <f>VLOOKUP(BK35,[1]eMHH!$I$4:$DU$515,16,FALSE)</f>
        <v>Tribal Leaders</v>
      </c>
      <c r="C32" s="189"/>
      <c r="D32" s="339"/>
      <c r="E32" s="339"/>
      <c r="F32" s="339"/>
      <c r="G32" s="339"/>
      <c r="H32" s="339"/>
      <c r="I32" s="339"/>
      <c r="J32" s="339"/>
      <c r="K32" s="339"/>
      <c r="L32" s="339"/>
      <c r="M32" s="339"/>
      <c r="N32" s="339"/>
      <c r="O32" s="339"/>
      <c r="P32" s="178"/>
      <c r="Q32" s="199"/>
      <c r="R32" s="199"/>
      <c r="T32" s="175" t="s">
        <v>0</v>
      </c>
      <c r="U32" s="533"/>
      <c r="V32" s="338"/>
      <c r="W32" s="286"/>
      <c r="X32" s="286"/>
      <c r="Y32" s="287"/>
      <c r="Z32" s="287"/>
      <c r="AA32" s="287"/>
      <c r="AB32" s="287"/>
      <c r="AC32" s="287"/>
      <c r="AD32" s="287"/>
      <c r="AE32" s="287"/>
      <c r="AF32" s="287"/>
      <c r="AG32" s="287"/>
      <c r="AH32" s="287"/>
      <c r="AI32" s="287"/>
      <c r="AJ32" s="287"/>
      <c r="AK32" s="287"/>
      <c r="AL32" s="287"/>
      <c r="AM32" s="287"/>
      <c r="AN32" s="287"/>
      <c r="AO32" s="287"/>
      <c r="AP32" s="530"/>
      <c r="AR32" s="286">
        <f>VLOOKUP(BK32,[1]eMHH!$F$4:$H$3000,3,FALSE)</f>
        <v>11.199999999999996</v>
      </c>
      <c r="AS32" s="286"/>
      <c r="AT32" s="287" t="str">
        <f>VLOOKUP(BK32,[1]eMHH!$I$4:$DV$515,13,FALSE)</f>
        <v>Have the activities of the central government over the past 9 years have improved the lives of Afghans a lot, have improved to some extent, have made no difference, have made worse, have made much worse?</v>
      </c>
      <c r="AU32" s="287"/>
      <c r="AV32" s="287"/>
      <c r="AW32" s="287"/>
      <c r="AX32" s="287"/>
      <c r="AY32" s="287"/>
      <c r="AZ32" s="287"/>
      <c r="BA32" s="287"/>
      <c r="BB32" s="287"/>
      <c r="BC32" s="287"/>
      <c r="BD32" s="287"/>
      <c r="BE32" s="287"/>
      <c r="BF32" s="287"/>
      <c r="BG32" s="287"/>
      <c r="BH32" s="287"/>
      <c r="BI32" s="287"/>
      <c r="BJ32" s="287"/>
      <c r="BK32" s="210">
        <v>15.13</v>
      </c>
    </row>
    <row r="33" spans="1:78" s="41" customFormat="1" ht="15" customHeight="1">
      <c r="A33" s="175">
        <v>3</v>
      </c>
      <c r="B33" s="188" t="str">
        <f>VLOOKUP(BK35,[1]eMHH!$I$4:$DU$515,17,FALSE)</f>
        <v>Religious Leaders</v>
      </c>
      <c r="C33" s="339"/>
      <c r="D33" s="339"/>
      <c r="E33" s="339"/>
      <c r="F33" s="339"/>
      <c r="G33" s="339"/>
      <c r="H33" s="339"/>
      <c r="I33" s="339"/>
      <c r="J33" s="339"/>
      <c r="K33" s="339"/>
      <c r="L33" s="339"/>
      <c r="M33" s="339"/>
      <c r="N33" s="339"/>
      <c r="O33" s="339"/>
      <c r="P33" s="178"/>
      <c r="Q33" s="199"/>
      <c r="R33" s="179"/>
      <c r="T33" s="175" t="s">
        <v>1</v>
      </c>
      <c r="U33" s="533"/>
      <c r="V33" s="189"/>
      <c r="W33" s="175">
        <v>1</v>
      </c>
      <c r="X33" s="176" t="str">
        <f>VLOOKUP(BK39,[1]eMHH!$I$4:$DU$515,15,FALSE)</f>
        <v>Secret Ballot Election is Best</v>
      </c>
      <c r="Y33" s="334"/>
      <c r="Z33" s="334"/>
      <c r="AA33" s="334"/>
      <c r="AB33" s="334"/>
      <c r="AC33" s="334"/>
      <c r="AD33" s="334"/>
      <c r="AE33" s="334"/>
      <c r="AF33" s="334"/>
      <c r="AG33" s="216"/>
      <c r="AH33" s="335"/>
      <c r="AI33" s="335"/>
      <c r="AJ33" s="335"/>
      <c r="AK33" s="335"/>
      <c r="AL33" s="216"/>
      <c r="AM33" s="328"/>
      <c r="AN33" s="336"/>
      <c r="AO33" s="541"/>
      <c r="AP33" s="535"/>
      <c r="AR33" s="286"/>
      <c r="AS33" s="286"/>
      <c r="AT33" s="287"/>
      <c r="AU33" s="287"/>
      <c r="AV33" s="287"/>
      <c r="AW33" s="287"/>
      <c r="AX33" s="287"/>
      <c r="AY33" s="287"/>
      <c r="AZ33" s="287"/>
      <c r="BA33" s="287"/>
      <c r="BB33" s="287"/>
      <c r="BC33" s="287"/>
      <c r="BD33" s="287"/>
      <c r="BE33" s="287"/>
      <c r="BF33" s="287"/>
      <c r="BG33" s="287"/>
      <c r="BH33" s="287"/>
      <c r="BI33" s="287"/>
      <c r="BJ33" s="287"/>
      <c r="BK33" s="338">
        <f>VLOOKUP(BK32,[1]eMHH!$I$4:$DV$515,65,FALSE)</f>
        <v>5</v>
      </c>
    </row>
    <row r="34" spans="1:78" s="41" customFormat="1" ht="15" customHeight="1">
      <c r="A34" s="257" t="s">
        <v>9</v>
      </c>
      <c r="B34" s="400" t="str">
        <f>VLOOKUP(BK35,[1]eMHH!$I$4:$DU$515,18,FALSE)</f>
        <v>Other:</v>
      </c>
      <c r="C34" s="359"/>
      <c r="D34" s="359"/>
      <c r="E34" s="359"/>
      <c r="F34" s="359"/>
      <c r="G34" s="359"/>
      <c r="H34" s="359"/>
      <c r="I34" s="359"/>
      <c r="J34" s="359"/>
      <c r="K34" s="359"/>
      <c r="L34" s="359"/>
      <c r="M34" s="359"/>
      <c r="N34" s="359"/>
      <c r="O34" s="359"/>
      <c r="P34" s="359"/>
      <c r="Q34" s="359"/>
      <c r="R34" s="359"/>
      <c r="S34" s="359"/>
      <c r="T34" s="360"/>
      <c r="U34" s="535"/>
      <c r="V34" s="236"/>
      <c r="W34" s="175">
        <v>2</v>
      </c>
      <c r="X34" s="204" t="str">
        <f>VLOOKUP(BK39,[1]eMHH!$I$4:$DU$515,16,FALSE)</f>
        <v>Loya Jirga is Best</v>
      </c>
      <c r="Y34" s="224"/>
      <c r="Z34" s="341"/>
      <c r="AA34" s="341"/>
      <c r="AB34" s="341"/>
      <c r="AC34" s="341"/>
      <c r="AD34" s="341"/>
      <c r="AE34" s="341"/>
      <c r="AF34" s="341"/>
      <c r="AG34" s="341"/>
      <c r="AH34" s="341"/>
      <c r="AI34" s="341"/>
      <c r="AJ34" s="341"/>
      <c r="AK34" s="341"/>
      <c r="AL34" s="221"/>
      <c r="AM34" s="205"/>
      <c r="AN34" s="205"/>
      <c r="AO34" s="542"/>
      <c r="AP34" s="535"/>
      <c r="AQ34" s="161"/>
      <c r="AR34" s="286"/>
      <c r="AS34" s="286"/>
      <c r="AT34" s="287"/>
      <c r="AU34" s="287"/>
      <c r="AV34" s="287"/>
      <c r="AW34" s="287"/>
      <c r="AX34" s="287"/>
      <c r="AY34" s="287"/>
      <c r="AZ34" s="287"/>
      <c r="BA34" s="287"/>
      <c r="BB34" s="287"/>
      <c r="BC34" s="287"/>
      <c r="BD34" s="287"/>
      <c r="BE34" s="287"/>
      <c r="BF34" s="287"/>
      <c r="BG34" s="287"/>
      <c r="BH34" s="287"/>
      <c r="BI34" s="287"/>
      <c r="BJ34" s="287"/>
      <c r="BK34" s="210">
        <f>VLOOKUP(BK32,[1]eMHH!$I$4:$DV$3046,4,FALSE)</f>
        <v>0</v>
      </c>
    </row>
    <row r="35" spans="1:78" s="41" customFormat="1" ht="15" customHeight="1">
      <c r="A35" s="257"/>
      <c r="B35" s="400"/>
      <c r="C35" s="359"/>
      <c r="D35" s="359"/>
      <c r="E35" s="359"/>
      <c r="F35" s="359"/>
      <c r="G35" s="359"/>
      <c r="H35" s="359"/>
      <c r="I35" s="359"/>
      <c r="J35" s="359"/>
      <c r="K35" s="359"/>
      <c r="L35" s="359"/>
      <c r="M35" s="359"/>
      <c r="N35" s="359"/>
      <c r="O35" s="359"/>
      <c r="P35" s="359"/>
      <c r="Q35" s="359"/>
      <c r="R35" s="359"/>
      <c r="S35" s="359"/>
      <c r="T35" s="359"/>
      <c r="U35" s="535"/>
      <c r="V35" s="236"/>
      <c r="W35" s="206" t="s">
        <v>9</v>
      </c>
      <c r="X35" s="440" t="str">
        <f>VLOOKUP(BK39,[1]eMHH!$I$4:$DU$515,17,FALSE)</f>
        <v>Other:</v>
      </c>
      <c r="Y35" s="360"/>
      <c r="Z35" s="360"/>
      <c r="AA35" s="360"/>
      <c r="AB35" s="360"/>
      <c r="AC35" s="360"/>
      <c r="AD35" s="360"/>
      <c r="AE35" s="360"/>
      <c r="AF35" s="360"/>
      <c r="AG35" s="360"/>
      <c r="AH35" s="360"/>
      <c r="AI35" s="360"/>
      <c r="AJ35" s="360"/>
      <c r="AK35" s="360"/>
      <c r="AL35" s="360"/>
      <c r="AM35" s="360"/>
      <c r="AN35" s="360"/>
      <c r="AO35" s="360"/>
      <c r="AP35" s="535"/>
      <c r="AQ35" s="161"/>
      <c r="AR35" s="286"/>
      <c r="AS35" s="286"/>
      <c r="AT35" s="287"/>
      <c r="AU35" s="287"/>
      <c r="AV35" s="287"/>
      <c r="AW35" s="287"/>
      <c r="AX35" s="287"/>
      <c r="AY35" s="287"/>
      <c r="AZ35" s="287"/>
      <c r="BA35" s="287"/>
      <c r="BB35" s="287"/>
      <c r="BC35" s="287"/>
      <c r="BD35" s="287"/>
      <c r="BE35" s="287"/>
      <c r="BF35" s="287"/>
      <c r="BG35" s="287"/>
      <c r="BH35" s="287"/>
      <c r="BI35" s="287"/>
      <c r="BJ35" s="287"/>
      <c r="BK35" s="531" t="s">
        <v>46</v>
      </c>
    </row>
    <row r="36" spans="1:78" s="41" customFormat="1" ht="14.25" customHeight="1">
      <c r="A36" s="257"/>
      <c r="B36" s="400"/>
      <c r="C36" s="359"/>
      <c r="D36" s="359"/>
      <c r="E36" s="359"/>
      <c r="F36" s="359"/>
      <c r="G36" s="359"/>
      <c r="H36" s="359"/>
      <c r="I36" s="359"/>
      <c r="J36" s="359"/>
      <c r="K36" s="359"/>
      <c r="L36" s="359"/>
      <c r="M36" s="359"/>
      <c r="N36" s="359"/>
      <c r="O36" s="359"/>
      <c r="P36" s="359"/>
      <c r="Q36" s="359"/>
      <c r="R36" s="359"/>
      <c r="S36" s="359"/>
      <c r="T36" s="359"/>
      <c r="U36" s="535"/>
      <c r="V36" s="338"/>
      <c r="W36" s="257"/>
      <c r="X36" s="400"/>
      <c r="Y36" s="359"/>
      <c r="Z36" s="359"/>
      <c r="AA36" s="359"/>
      <c r="AB36" s="359"/>
      <c r="AC36" s="359"/>
      <c r="AD36" s="359"/>
      <c r="AE36" s="359"/>
      <c r="AF36" s="359"/>
      <c r="AG36" s="359"/>
      <c r="AH36" s="359"/>
      <c r="AI36" s="359"/>
      <c r="AJ36" s="359"/>
      <c r="AK36" s="359"/>
      <c r="AL36" s="359"/>
      <c r="AM36" s="359"/>
      <c r="AN36" s="359"/>
      <c r="AO36" s="359"/>
      <c r="AP36" s="535"/>
      <c r="AQ36" s="161"/>
      <c r="AR36" s="175">
        <v>1</v>
      </c>
      <c r="AS36" s="176" t="str">
        <f>VLOOKUP(BK32,[1]eMHH!$I$4:$DU$515,15,FALSE)</f>
        <v>Improved a Lot</v>
      </c>
      <c r="AT36" s="334"/>
      <c r="AU36" s="334"/>
      <c r="AV36" s="334"/>
      <c r="AW36" s="334"/>
      <c r="AX36" s="334"/>
      <c r="AY36" s="334"/>
      <c r="AZ36" s="334"/>
      <c r="BA36" s="24"/>
      <c r="BB36" s="24"/>
      <c r="BC36" s="335"/>
      <c r="BD36" s="335"/>
      <c r="BE36" s="335"/>
      <c r="BF36" s="335"/>
      <c r="BG36" s="216"/>
      <c r="BH36" s="328"/>
      <c r="BI36" s="336"/>
      <c r="BJ36" s="357"/>
      <c r="BK36" s="534">
        <f>VLOOKUP(BK35,[1]eMHH!$I$4:$DV$515,65,FALSE)</f>
        <v>4</v>
      </c>
    </row>
    <row r="37" spans="1:78" s="41" customFormat="1" ht="14.25" customHeight="1">
      <c r="T37" s="210"/>
      <c r="U37" s="210"/>
      <c r="V37" s="178"/>
      <c r="W37" s="257"/>
      <c r="X37" s="400"/>
      <c r="Y37" s="359"/>
      <c r="Z37" s="359"/>
      <c r="AA37" s="359"/>
      <c r="AB37" s="359"/>
      <c r="AC37" s="359"/>
      <c r="AD37" s="359"/>
      <c r="AE37" s="359"/>
      <c r="AF37" s="359"/>
      <c r="AG37" s="359"/>
      <c r="AH37" s="359"/>
      <c r="AI37" s="359"/>
      <c r="AJ37" s="359"/>
      <c r="AK37" s="359"/>
      <c r="AL37" s="359"/>
      <c r="AM37" s="359"/>
      <c r="AN37" s="359"/>
      <c r="AO37" s="359"/>
      <c r="AP37" s="535"/>
      <c r="AQ37" s="161"/>
      <c r="AR37" s="175">
        <v>2</v>
      </c>
      <c r="AS37" s="188" t="str">
        <f>VLOOKUP(BK32,[1]eMHH!$I$4:$DU$515,16,FALSE)</f>
        <v>Improved a Little</v>
      </c>
      <c r="AT37" s="189"/>
      <c r="AU37" s="339"/>
      <c r="AV37" s="339"/>
      <c r="AW37" s="339"/>
      <c r="AX37" s="339"/>
      <c r="AY37" s="339"/>
      <c r="AZ37" s="339"/>
      <c r="BC37" s="339"/>
      <c r="BD37" s="339"/>
      <c r="BE37" s="339"/>
      <c r="BF37" s="339"/>
      <c r="BG37" s="178"/>
      <c r="BH37" s="199"/>
      <c r="BI37" s="199"/>
      <c r="BJ37" s="357"/>
      <c r="BK37" s="531">
        <f>VLOOKUP(BK35,[1]eMHH!$I$4:$DV$3046,4,FALSE)</f>
        <v>0</v>
      </c>
    </row>
    <row r="38" spans="1:78" s="41" customFormat="1" ht="14.25" customHeight="1">
      <c r="W38" s="175">
        <v>3</v>
      </c>
      <c r="X38" s="204" t="str">
        <f>VLOOKUP(BK39,[1]eMHH!$I$4:$DU$515,18,FALSE)</f>
        <v>Selection by Council of Religious Scholars is Best</v>
      </c>
      <c r="Y38" s="341"/>
      <c r="Z38" s="341"/>
      <c r="AA38" s="341"/>
      <c r="AB38" s="341"/>
      <c r="AC38" s="341"/>
      <c r="AD38" s="341"/>
      <c r="AE38" s="341"/>
      <c r="AF38" s="341"/>
      <c r="AG38" s="341"/>
      <c r="AH38" s="341"/>
      <c r="AI38" s="341"/>
      <c r="AJ38" s="341"/>
      <c r="AK38" s="341"/>
      <c r="AL38" s="221"/>
      <c r="AM38" s="205"/>
      <c r="AN38" s="175" t="s">
        <v>0</v>
      </c>
      <c r="AO38" s="175" t="s">
        <v>1</v>
      </c>
      <c r="AP38" s="533"/>
      <c r="AQ38" s="161"/>
      <c r="AR38" s="175">
        <v>3</v>
      </c>
      <c r="AS38" s="344" t="str">
        <f>VLOOKUP(BK32,[1]eMHH!$I$4:$DU$515,17,FALSE)</f>
        <v>Neither Improved nor Worsened</v>
      </c>
      <c r="AT38" s="339"/>
      <c r="AU38" s="339"/>
      <c r="AV38" s="339"/>
      <c r="AW38" s="339"/>
      <c r="AX38" s="339"/>
      <c r="AY38" s="339"/>
      <c r="AZ38" s="339"/>
      <c r="BA38" s="339"/>
      <c r="BB38" s="339"/>
      <c r="BC38" s="339"/>
      <c r="BD38" s="339"/>
      <c r="BE38" s="339"/>
      <c r="BF38" s="339"/>
      <c r="BG38" s="178"/>
      <c r="BH38" s="199"/>
      <c r="BI38" s="178"/>
      <c r="BJ38" s="288"/>
      <c r="BK38" s="531" t="s">
        <v>47</v>
      </c>
    </row>
    <row r="39" spans="1:78" s="14" customFormat="1" ht="14.25" customHeight="1">
      <c r="AR39" s="195">
        <v>4</v>
      </c>
      <c r="AS39" s="344" t="str">
        <f>VLOOKUP(BK32,[1]eMHH!$I$4:$DU$515,18,FALSE)</f>
        <v>Worsened a Little</v>
      </c>
      <c r="BJ39" s="175" t="s">
        <v>0</v>
      </c>
      <c r="BK39" s="531" t="s">
        <v>48</v>
      </c>
      <c r="BL39" s="283"/>
      <c r="BM39" s="267"/>
      <c r="BN39" s="267"/>
      <c r="BO39" s="267"/>
      <c r="BP39" s="267"/>
      <c r="BQ39" s="267"/>
      <c r="BR39" s="267"/>
      <c r="BS39" s="267"/>
      <c r="BT39" s="267"/>
      <c r="BU39" s="267"/>
      <c r="BV39" s="267"/>
      <c r="BW39" s="267"/>
      <c r="BX39" s="267"/>
      <c r="BY39" s="267"/>
      <c r="BZ39" s="267"/>
    </row>
    <row r="40" spans="1:78" s="14" customFormat="1" ht="14.25" customHeight="1">
      <c r="AR40" s="175">
        <v>5</v>
      </c>
      <c r="AS40" s="219" t="str">
        <f>VLOOKUP(BK32,[1]eMHH!$I$4:$DU$515,19,FALSE)</f>
        <v>Worsened a Lot</v>
      </c>
      <c r="AT40" s="44"/>
      <c r="AU40" s="44"/>
      <c r="AV40" s="44"/>
      <c r="AW40" s="44"/>
      <c r="AX40" s="44"/>
      <c r="AY40" s="44"/>
      <c r="AZ40" s="44"/>
      <c r="BA40" s="44"/>
      <c r="BB40" s="44"/>
      <c r="BC40" s="44"/>
      <c r="BD40" s="44"/>
      <c r="BE40" s="44"/>
      <c r="BF40" s="44"/>
      <c r="BG40" s="44"/>
      <c r="BH40" s="44"/>
      <c r="BI40" s="44"/>
      <c r="BJ40" s="175" t="s">
        <v>1</v>
      </c>
      <c r="BK40" s="534">
        <f>VLOOKUP(BK39,[1]eMHH!$I$4:$DV$515,65,FALSE)</f>
        <v>4</v>
      </c>
      <c r="BL40" s="283"/>
      <c r="BM40" s="267"/>
      <c r="BN40" s="267"/>
      <c r="BO40" s="267"/>
      <c r="BP40" s="267"/>
      <c r="BQ40" s="267"/>
      <c r="BR40" s="267"/>
      <c r="BS40" s="267"/>
      <c r="BT40" s="267"/>
      <c r="BU40" s="267"/>
      <c r="BV40" s="267"/>
      <c r="BW40" s="267"/>
      <c r="BX40" s="267"/>
      <c r="BY40" s="267"/>
      <c r="BZ40" s="267"/>
    </row>
    <row r="41" spans="1:78">
      <c r="BK41" s="210">
        <f>VLOOKUP(BK39,[1]eMHH!$I$4:$DV$3046,4,FALSE)</f>
        <v>0</v>
      </c>
    </row>
    <row r="42" spans="1:78">
      <c r="BK42" s="174">
        <v>14.24</v>
      </c>
      <c r="BL42" s="174"/>
    </row>
    <row r="43" spans="1:78">
      <c r="BK43" s="186">
        <f>VLOOKUP(BK42,[1]eMHH!$I$4:$DV$515,65,FALSE)</f>
        <v>3</v>
      </c>
      <c r="BL43" s="186"/>
    </row>
    <row r="44" spans="1:78">
      <c r="BK44" s="174">
        <v>14.25</v>
      </c>
      <c r="BL44" s="174"/>
    </row>
    <row r="45" spans="1:78">
      <c r="BK45" s="186">
        <f>VLOOKUP(BK44,[1]eMHH!$I$4:$DV$515,65,FALSE)</f>
        <v>3</v>
      </c>
      <c r="BL45" s="186"/>
    </row>
    <row r="46" spans="1:78">
      <c r="BK46" s="174">
        <v>14.26</v>
      </c>
      <c r="BL46" s="174"/>
    </row>
    <row r="47" spans="1:78">
      <c r="BK47" s="186">
        <f>VLOOKUP(BK46,[1]eMHH!$I$4:$DV$515,65,FALSE)</f>
        <v>3</v>
      </c>
      <c r="BL47" s="186"/>
    </row>
    <row r="48" spans="1:78">
      <c r="BK48" s="174">
        <v>14.27</v>
      </c>
      <c r="BL48" s="174"/>
    </row>
    <row r="49" spans="63:64">
      <c r="BK49" s="186">
        <f>VLOOKUP(BK48,[1]eMHH!$I$4:$DV$515,65,FALSE)</f>
        <v>3</v>
      </c>
      <c r="BL49" s="186"/>
    </row>
    <row r="50" spans="63:64">
      <c r="BK50" s="174">
        <v>14.29</v>
      </c>
      <c r="BL50" s="174"/>
    </row>
    <row r="51" spans="63:64">
      <c r="BK51" s="186">
        <f>VLOOKUP(BK50,[1]eMHH!$I$4:$DV$515,65,FALSE)</f>
        <v>3</v>
      </c>
      <c r="BL51" s="186"/>
    </row>
    <row r="52" spans="63:64">
      <c r="BK52" s="174">
        <v>14.3</v>
      </c>
      <c r="BL52" s="174"/>
    </row>
    <row r="53" spans="63:64">
      <c r="BK53" s="186">
        <f>VLOOKUP(BK52,[1]eMHH!$I$4:$DV$515,65,FALSE)</f>
        <v>3</v>
      </c>
      <c r="BL53" s="186"/>
    </row>
    <row r="54" spans="63:64">
      <c r="BK54" s="174">
        <v>14.31</v>
      </c>
      <c r="BL54" s="174"/>
    </row>
  </sheetData>
  <mergeCells count="122">
    <mergeCell ref="A3:BJ3"/>
    <mergeCell ref="BK17:BL17"/>
    <mergeCell ref="X6:AC7"/>
    <mergeCell ref="BK47:BL47"/>
    <mergeCell ref="Q8:W9"/>
    <mergeCell ref="BK46:BL46"/>
    <mergeCell ref="X12:AC13"/>
    <mergeCell ref="AX6:BC7"/>
    <mergeCell ref="A16:B17"/>
    <mergeCell ref="C16:J17"/>
    <mergeCell ref="C8:J9"/>
    <mergeCell ref="AR4:AW5"/>
    <mergeCell ref="BD4:BI5"/>
    <mergeCell ref="BK13:BL13"/>
    <mergeCell ref="BD12:BI13"/>
    <mergeCell ref="BD10:BI11"/>
    <mergeCell ref="BK10:BL10"/>
    <mergeCell ref="BK11:BL11"/>
    <mergeCell ref="BK9:BL9"/>
    <mergeCell ref="AX10:BC11"/>
    <mergeCell ref="AR6:AW7"/>
    <mergeCell ref="AI10:AQ11"/>
    <mergeCell ref="AG12:AH13"/>
    <mergeCell ref="AG10:AH11"/>
    <mergeCell ref="AG14:AH15"/>
    <mergeCell ref="AI14:AQ15"/>
    <mergeCell ref="AR14:AW15"/>
    <mergeCell ref="AX14:BC15"/>
    <mergeCell ref="BD14:BI15"/>
    <mergeCell ref="Y27:AO29"/>
    <mergeCell ref="BK16:BL16"/>
    <mergeCell ref="BD16:BI17"/>
    <mergeCell ref="X18:AC19"/>
    <mergeCell ref="AG16:AH17"/>
    <mergeCell ref="AI16:AQ17"/>
    <mergeCell ref="W21:X24"/>
    <mergeCell ref="W27:W29"/>
    <mergeCell ref="Y21:AO24"/>
    <mergeCell ref="X27:X29"/>
    <mergeCell ref="AR27:AS28"/>
    <mergeCell ref="BK54:BL54"/>
    <mergeCell ref="AE19:AF19"/>
    <mergeCell ref="AR16:AW17"/>
    <mergeCell ref="Q14:W15"/>
    <mergeCell ref="X14:AC15"/>
    <mergeCell ref="BK50:BL50"/>
    <mergeCell ref="BK51:BL51"/>
    <mergeCell ref="BK6:BL6"/>
    <mergeCell ref="BK7:BL7"/>
    <mergeCell ref="BD6:BI7"/>
    <mergeCell ref="AR8:AW9"/>
    <mergeCell ref="AR10:AW11"/>
    <mergeCell ref="BK45:BL45"/>
    <mergeCell ref="BK42:BL42"/>
    <mergeCell ref="BK43:BL43"/>
    <mergeCell ref="X35:X37"/>
    <mergeCell ref="W35:W37"/>
    <mergeCell ref="Y35:AO37"/>
    <mergeCell ref="Q18:W19"/>
    <mergeCell ref="C34:T36"/>
    <mergeCell ref="Y31:AO32"/>
    <mergeCell ref="W31:X32"/>
    <mergeCell ref="AT27:BJ28"/>
    <mergeCell ref="BK14:BL14"/>
    <mergeCell ref="A1:BJ1"/>
    <mergeCell ref="BK12:BL12"/>
    <mergeCell ref="K10:P11"/>
    <mergeCell ref="X8:AC9"/>
    <mergeCell ref="BD8:BI9"/>
    <mergeCell ref="BK8:BL8"/>
    <mergeCell ref="K4:P5"/>
    <mergeCell ref="Q4:W5"/>
    <mergeCell ref="X4:AC5"/>
    <mergeCell ref="AG8:AH9"/>
    <mergeCell ref="AI8:AQ9"/>
    <mergeCell ref="Q10:W11"/>
    <mergeCell ref="X10:AC11"/>
    <mergeCell ref="A10:B11"/>
    <mergeCell ref="C10:J11"/>
    <mergeCell ref="BK3:BL3"/>
    <mergeCell ref="AI6:AQ7"/>
    <mergeCell ref="AX8:BC9"/>
    <mergeCell ref="AX4:BC5"/>
    <mergeCell ref="K6:P7"/>
    <mergeCell ref="C6:J7"/>
    <mergeCell ref="A8:B9"/>
    <mergeCell ref="A12:B13"/>
    <mergeCell ref="C12:J13"/>
    <mergeCell ref="C18:J19"/>
    <mergeCell ref="K18:P19"/>
    <mergeCell ref="K16:P17"/>
    <mergeCell ref="A18:B19"/>
    <mergeCell ref="BK52:BL52"/>
    <mergeCell ref="BK53:BL53"/>
    <mergeCell ref="Q16:W17"/>
    <mergeCell ref="Q6:W7"/>
    <mergeCell ref="AI12:AQ13"/>
    <mergeCell ref="AR12:AW13"/>
    <mergeCell ref="K12:P13"/>
    <mergeCell ref="Q12:W13"/>
    <mergeCell ref="BK48:BL48"/>
    <mergeCell ref="BK49:BL49"/>
    <mergeCell ref="X16:AC17"/>
    <mergeCell ref="A14:B15"/>
    <mergeCell ref="C14:J15"/>
    <mergeCell ref="AX12:BC13"/>
    <mergeCell ref="AX16:BC17"/>
    <mergeCell ref="A6:B7"/>
    <mergeCell ref="BK44:BL44"/>
    <mergeCell ref="AG6:AH7"/>
    <mergeCell ref="K14:P15"/>
    <mergeCell ref="K8:P9"/>
    <mergeCell ref="A28:B30"/>
    <mergeCell ref="C21:T24"/>
    <mergeCell ref="A21:B24"/>
    <mergeCell ref="AR21:AS23"/>
    <mergeCell ref="AT21:BJ23"/>
    <mergeCell ref="AT32:BJ35"/>
    <mergeCell ref="AR32:AS35"/>
    <mergeCell ref="A34:A36"/>
    <mergeCell ref="B34:B36"/>
    <mergeCell ref="C28:T30"/>
  </mergeCells>
  <printOptions horizontalCentered="1"/>
  <pageMargins left="0.196850393700787" right="0.196850393700787" top="0.196850393700787" bottom="0.196850393700787" header="0" footer="0"/>
  <pageSetup paperSize="9" scale="99" orientation="landscape" r:id="rId1"/>
  <headerFooter alignWithMargins="0"/>
</worksheet>
</file>

<file path=xl/worksheets/sheet14.xml><?xml version="1.0" encoding="utf-8"?>
<worksheet xmlns="http://schemas.openxmlformats.org/spreadsheetml/2006/main" xmlns:r="http://schemas.openxmlformats.org/officeDocument/2006/relationships">
  <dimension ref="A1:BP85"/>
  <sheetViews>
    <sheetView view="pageBreakPreview" zoomScaleSheetLayoutView="100" workbookViewId="0">
      <selection activeCell="AX14" sqref="AX14"/>
    </sheetView>
  </sheetViews>
  <sheetFormatPr defaultRowHeight="11.25"/>
  <cols>
    <col min="1" max="19" width="2.42578125" style="14" customWidth="1"/>
    <col min="20" max="21" width="1.7109375" style="14" customWidth="1"/>
    <col min="22" max="40" width="2.42578125" style="14" customWidth="1"/>
    <col min="41" max="42" width="1.7109375" style="14" customWidth="1"/>
    <col min="43" max="61" width="2.42578125" style="14" customWidth="1"/>
    <col min="62" max="62" width="2.5703125" style="283" bestFit="1" customWidth="1"/>
    <col min="63" max="63" width="2.140625" style="283" customWidth="1"/>
    <col min="64" max="64" width="2.140625" style="267" customWidth="1"/>
    <col min="65" max="65" width="2.5703125" style="267" bestFit="1" customWidth="1"/>
    <col min="66" max="94" width="2.140625" style="267" customWidth="1"/>
    <col min="95" max="16384" width="9.140625" style="267"/>
  </cols>
  <sheetData>
    <row r="1" spans="1:67" s="13" customFormat="1" ht="15.75" customHeight="1">
      <c r="A1" s="10" t="str">
        <f>CONCATENATE([1]Sections!$A$1:$E$1," - / - ",[1]Sections!$A$15," ",[1]Sections!$B$15,": ",[1]Sections!$D$15," [ ",[1]Sections!$V$2," ",ROMAN(COUNT($BM$1:$BM$761))," / ",ROMAN(BM1)," ]")</f>
        <v>Male Head of Household Questionnaire - / - Section 12: Social Issues [ Page II / I ]</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55"/>
      <c r="BK1" s="155"/>
      <c r="BL1" s="267"/>
      <c r="BM1" s="267">
        <v>1</v>
      </c>
    </row>
    <row r="2" spans="1:67" s="13" customFormat="1" ht="6" customHeight="1">
      <c r="A2" s="376"/>
      <c r="B2" s="376"/>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c r="AU2" s="14"/>
      <c r="AV2" s="14"/>
      <c r="AW2" s="14"/>
      <c r="AX2" s="14"/>
      <c r="AY2" s="14"/>
      <c r="AZ2" s="14"/>
      <c r="BA2" s="14"/>
      <c r="BB2" s="14"/>
      <c r="BC2" s="14"/>
      <c r="BD2" s="14"/>
      <c r="BE2" s="14"/>
      <c r="BF2" s="14"/>
      <c r="BG2" s="14"/>
      <c r="BH2" s="14"/>
      <c r="BI2" s="14"/>
      <c r="BJ2" s="155"/>
      <c r="BK2" s="155"/>
    </row>
    <row r="3" spans="1:67" s="13" customFormat="1" ht="15" customHeight="1">
      <c r="A3" s="173">
        <f>VLOOKUP(BJ10,[1]eMHH!$F$4:$H$3000,3,FALSE)</f>
        <v>12.01</v>
      </c>
      <c r="B3" s="311"/>
      <c r="C3" s="287" t="str">
        <f>VLOOKUP(BJ10,[1]eMHH!$I$4:$DV$515,13,FALSE)</f>
        <v>In this village, are there women who are well respected by men and women?</v>
      </c>
      <c r="D3" s="287"/>
      <c r="E3" s="287"/>
      <c r="F3" s="287"/>
      <c r="G3" s="287"/>
      <c r="H3" s="287"/>
      <c r="I3" s="287"/>
      <c r="J3" s="287"/>
      <c r="K3" s="287"/>
      <c r="L3" s="287"/>
      <c r="M3" s="287"/>
      <c r="N3" s="287"/>
      <c r="O3" s="287"/>
      <c r="P3" s="287"/>
      <c r="Q3" s="287"/>
      <c r="R3" s="287"/>
      <c r="S3" s="287"/>
      <c r="U3" s="171"/>
      <c r="V3" s="172">
        <f>VLOOKUP(BN3,[1]eMHH!$F$4:$H$3000,3,FALSE)</f>
        <v>12.059999999999999</v>
      </c>
      <c r="W3" s="173"/>
      <c r="X3" s="159" t="str">
        <f>VLOOKUP(BN3,[1]eMHH!$I$4:$DV$515,13,FALSE)</f>
        <v>Have you ever done this?</v>
      </c>
      <c r="Y3" s="159"/>
      <c r="Z3" s="159"/>
      <c r="AA3" s="159"/>
      <c r="AB3" s="159"/>
      <c r="AC3" s="159"/>
      <c r="AD3" s="159"/>
      <c r="AE3" s="159"/>
      <c r="AF3" s="159"/>
      <c r="AG3" s="159"/>
      <c r="AH3" s="159"/>
      <c r="AI3" s="159"/>
      <c r="AJ3" s="159"/>
      <c r="AK3" s="159"/>
      <c r="AL3" s="159"/>
      <c r="AM3" s="159"/>
      <c r="AN3" s="160"/>
      <c r="AP3" s="171"/>
      <c r="AQ3" s="172">
        <f>VLOOKUP(BJ3,[1]eMHH!$F$4:$H$3000,3,FALSE)</f>
        <v>12.109999999999998</v>
      </c>
      <c r="AR3" s="173"/>
      <c r="AS3" s="159" t="str">
        <f>VLOOKUP(BJ3,[1]eMHH!$I$4:$DV$515,13,FALSE)</f>
        <v>Has the (most recent) dispute been settled?</v>
      </c>
      <c r="AT3" s="159"/>
      <c r="AU3" s="159"/>
      <c r="AV3" s="159"/>
      <c r="AW3" s="159"/>
      <c r="AX3" s="159"/>
      <c r="AY3" s="159"/>
      <c r="AZ3" s="159"/>
      <c r="BA3" s="159"/>
      <c r="BB3" s="159"/>
      <c r="BC3" s="159"/>
      <c r="BD3" s="159"/>
      <c r="BE3" s="159"/>
      <c r="BF3" s="159"/>
      <c r="BG3" s="159"/>
      <c r="BH3" s="159"/>
      <c r="BI3" s="160"/>
      <c r="BJ3" s="174">
        <v>16.03</v>
      </c>
      <c r="BK3" s="174"/>
      <c r="BL3" s="41"/>
      <c r="BM3" s="41"/>
      <c r="BN3" s="174">
        <v>11.28</v>
      </c>
      <c r="BO3" s="174"/>
    </row>
    <row r="4" spans="1:67" s="13" customFormat="1" ht="15" customHeight="1">
      <c r="A4" s="242"/>
      <c r="B4" s="366"/>
      <c r="C4" s="290"/>
      <c r="D4" s="290"/>
      <c r="E4" s="290"/>
      <c r="F4" s="290"/>
      <c r="G4" s="290"/>
      <c r="H4" s="290"/>
      <c r="I4" s="290"/>
      <c r="J4" s="290"/>
      <c r="K4" s="290"/>
      <c r="L4" s="290"/>
      <c r="M4" s="290"/>
      <c r="N4" s="290"/>
      <c r="O4" s="290"/>
      <c r="P4" s="290"/>
      <c r="Q4" s="290"/>
      <c r="R4" s="290"/>
      <c r="S4" s="287"/>
      <c r="U4" s="171"/>
      <c r="V4" s="175">
        <v>1</v>
      </c>
      <c r="W4" s="215" t="str">
        <f>VLOOKUP(BN3,[1]eMHH!$I$4:$DU$515,15,FALSE)</f>
        <v>No</v>
      </c>
      <c r="X4" s="334"/>
      <c r="Y4" s="334"/>
      <c r="Z4" s="334"/>
      <c r="AA4" s="334"/>
      <c r="AB4" s="334"/>
      <c r="AC4" s="334"/>
      <c r="AD4" s="334"/>
      <c r="AE4" s="24"/>
      <c r="AF4" s="217"/>
      <c r="AG4" s="335"/>
      <c r="AH4" s="335"/>
      <c r="AI4" s="335"/>
      <c r="AJ4" s="335"/>
      <c r="AK4" s="216"/>
      <c r="AL4" s="328"/>
      <c r="AM4" s="336"/>
      <c r="AN4" s="175" t="s">
        <v>0</v>
      </c>
      <c r="AP4" s="171"/>
      <c r="AQ4" s="214">
        <v>1</v>
      </c>
      <c r="AR4" s="215" t="str">
        <f>VLOOKUP(BJ3,[1]eMHH!$I$4:$DU$515,15,FALSE)</f>
        <v>No</v>
      </c>
      <c r="AS4" s="132"/>
      <c r="AT4" s="196" t="str">
        <f>CONCATENATE("[&gt;&gt;",VLOOKUP(BJ3,[1]eMHH!$I$4:$DV$3046,4,FALSE),"]")</f>
        <v>[&gt;&gt;12.13]</v>
      </c>
      <c r="AU4" s="132"/>
      <c r="AV4" s="132"/>
      <c r="AW4" s="132"/>
      <c r="AX4" s="132"/>
      <c r="AY4" s="24"/>
      <c r="AZ4" s="175" t="s">
        <v>0</v>
      </c>
      <c r="BA4" s="215" t="s">
        <v>84</v>
      </c>
      <c r="BB4" s="132"/>
      <c r="BC4" s="132"/>
      <c r="BD4" s="196" t="str">
        <f>CONCATENATE("[&gt;&gt;",VLOOKUP(BJ3,[1]eMHH!$I$4:$DV$3046,4,FALSE),"]")</f>
        <v>[&gt;&gt;12.13]</v>
      </c>
      <c r="BE4" s="132"/>
      <c r="BF4" s="132"/>
      <c r="BG4" s="132"/>
      <c r="BH4" s="25"/>
      <c r="BI4" s="28"/>
      <c r="BJ4" s="186">
        <f>VLOOKUP(BJ3,[1]eMHH!$I$4:$DV$515,65,FALSE)</f>
        <v>2</v>
      </c>
      <c r="BK4" s="186"/>
      <c r="BL4" s="41"/>
      <c r="BM4" s="41"/>
      <c r="BN4" s="186">
        <f>VLOOKUP(BN3,[1]eMHH!$I$4:$DV$515,65,FALSE)</f>
        <v>2</v>
      </c>
      <c r="BO4" s="186"/>
    </row>
    <row r="5" spans="1:67" s="13" customFormat="1" ht="14.25" customHeight="1">
      <c r="A5" s="214">
        <v>1</v>
      </c>
      <c r="B5" s="215" t="str">
        <f>VLOOKUP(BJ10,[1]eMHH!$I$4:$DU$515,15,FALSE)</f>
        <v>No</v>
      </c>
      <c r="C5" s="334"/>
      <c r="D5" s="334"/>
      <c r="E5" s="334"/>
      <c r="F5" s="334"/>
      <c r="G5" s="334"/>
      <c r="H5" s="334"/>
      <c r="I5" s="334"/>
      <c r="J5" s="24"/>
      <c r="K5" s="217"/>
      <c r="L5" s="335"/>
      <c r="M5" s="335"/>
      <c r="N5" s="335"/>
      <c r="O5" s="335"/>
      <c r="P5" s="216"/>
      <c r="Q5" s="328"/>
      <c r="R5" s="336"/>
      <c r="S5" s="175" t="s">
        <v>0</v>
      </c>
      <c r="U5" s="171"/>
      <c r="V5" s="175">
        <v>2</v>
      </c>
      <c r="W5" s="219" t="str">
        <f>VLOOKUP(BN3,[1]eMHH!$I$4:$DU$515,16,FALSE)</f>
        <v>Yes</v>
      </c>
      <c r="X5" s="224"/>
      <c r="Y5" s="341"/>
      <c r="Z5" s="341"/>
      <c r="AA5" s="341"/>
      <c r="AB5" s="341"/>
      <c r="AC5" s="341"/>
      <c r="AD5" s="341"/>
      <c r="AE5" s="49"/>
      <c r="AF5" s="222"/>
      <c r="AG5" s="341"/>
      <c r="AH5" s="341"/>
      <c r="AI5" s="341"/>
      <c r="AJ5" s="341"/>
      <c r="AK5" s="221"/>
      <c r="AL5" s="205"/>
      <c r="AM5" s="205"/>
      <c r="AN5" s="175" t="s">
        <v>1</v>
      </c>
      <c r="AP5" s="171"/>
      <c r="AQ5" s="175">
        <v>2</v>
      </c>
      <c r="AR5" s="219" t="str">
        <f>VLOOKUP(BJ3,[1]eMHH!$I$4:$DU$515,16,FALSE)</f>
        <v>Yes</v>
      </c>
      <c r="AS5" s="220"/>
      <c r="AT5" s="224"/>
      <c r="AU5" s="224"/>
      <c r="AV5" s="224"/>
      <c r="AW5" s="224"/>
      <c r="AX5" s="224"/>
      <c r="AY5" s="224"/>
      <c r="AZ5" s="195" t="s">
        <v>1</v>
      </c>
      <c r="BA5" s="222" t="s">
        <v>85</v>
      </c>
      <c r="BB5" s="223"/>
      <c r="BC5" s="223"/>
      <c r="BD5" s="224"/>
      <c r="BE5" s="225" t="str">
        <f>CONCATENATE("[&gt;&gt;",VLOOKUP(BJ3,[1]eMHH!$I$4:$DV$3046,4,FALSE),"]")</f>
        <v>[&gt;&gt;12.13]</v>
      </c>
      <c r="BF5" s="223"/>
      <c r="BG5" s="224"/>
      <c r="BH5" s="44"/>
      <c r="BI5" s="118"/>
      <c r="BJ5" s="193">
        <f>VLOOKUP(BJ3,[1]eMHH!$I$4:$DV$3046,4,FALSE)</f>
        <v>12.129999999999997</v>
      </c>
      <c r="BK5" s="193"/>
      <c r="BL5" s="41"/>
      <c r="BM5" s="41"/>
      <c r="BN5" s="193">
        <f>VLOOKUP(BN3,[1]eMHH!$I$4:$DV$3046,4,FALSE)</f>
        <v>0</v>
      </c>
      <c r="BO5" s="193"/>
    </row>
    <row r="6" spans="1:67" s="13" customFormat="1" ht="14.25" customHeight="1">
      <c r="A6" s="175">
        <v>2</v>
      </c>
      <c r="B6" s="219" t="str">
        <f>VLOOKUP(BJ10,[1]eMHH!$I$4:$DU$515,16,FALSE)</f>
        <v>Yes</v>
      </c>
      <c r="C6" s="224"/>
      <c r="D6" s="341"/>
      <c r="E6" s="341"/>
      <c r="F6" s="341"/>
      <c r="G6" s="341"/>
      <c r="H6" s="341"/>
      <c r="I6" s="341"/>
      <c r="J6" s="49"/>
      <c r="K6" s="222"/>
      <c r="L6" s="341"/>
      <c r="M6" s="341"/>
      <c r="N6" s="341"/>
      <c r="O6" s="341"/>
      <c r="P6" s="221"/>
      <c r="Q6" s="205"/>
      <c r="R6" s="205"/>
      <c r="S6" s="175" t="s">
        <v>1</v>
      </c>
      <c r="T6" s="161"/>
      <c r="U6" s="156"/>
      <c r="V6" s="343"/>
      <c r="W6" s="161"/>
      <c r="X6" s="161"/>
      <c r="Y6" s="161"/>
      <c r="Z6" s="161"/>
      <c r="AA6" s="161"/>
      <c r="AB6" s="161"/>
      <c r="AC6" s="161"/>
      <c r="AD6" s="161"/>
      <c r="AE6" s="161"/>
      <c r="AF6" s="161"/>
      <c r="AG6" s="161"/>
      <c r="AH6" s="161"/>
      <c r="AI6" s="161"/>
      <c r="AJ6" s="161"/>
      <c r="AK6" s="161"/>
      <c r="AL6" s="161"/>
      <c r="AM6" s="161"/>
      <c r="AN6" s="161"/>
      <c r="AO6" s="161"/>
      <c r="AP6" s="162"/>
      <c r="BL6" s="41"/>
      <c r="BM6" s="41"/>
    </row>
    <row r="7" spans="1:67" s="13" customFormat="1" ht="15" customHeight="1">
      <c r="U7" s="171"/>
      <c r="V7" s="172">
        <f>VLOOKUP(BN7,[1]eMHH!$F$4:$H$3000,3,FALSE)</f>
        <v>12.069999999999999</v>
      </c>
      <c r="W7" s="173"/>
      <c r="X7" s="287" t="str">
        <f>VLOOKUP(BN7,[1]eMHH!$I$4:$DV$515,13,FALSE)</f>
        <v>Do you consider it appropriate to discuss governance issues with people outside the household or in a public setting?</v>
      </c>
      <c r="Y7" s="287"/>
      <c r="Z7" s="287"/>
      <c r="AA7" s="287"/>
      <c r="AB7" s="287"/>
      <c r="AC7" s="287"/>
      <c r="AD7" s="287"/>
      <c r="AE7" s="287"/>
      <c r="AF7" s="287"/>
      <c r="AG7" s="287"/>
      <c r="AH7" s="287"/>
      <c r="AI7" s="287"/>
      <c r="AJ7" s="287"/>
      <c r="AK7" s="287"/>
      <c r="AL7" s="287"/>
      <c r="AM7" s="287"/>
      <c r="AN7" s="287"/>
      <c r="AP7" s="171"/>
      <c r="AQ7" s="172">
        <f>VLOOKUP(BJ7,[1]eMHH!$F$4:$H$3000,3,FALSE)</f>
        <v>12.119999999999997</v>
      </c>
      <c r="AR7" s="173"/>
      <c r="AS7" s="159" t="str">
        <f>VLOOKUP(BJ7,[1]eMHH!$I$4:$DV$515,13,FALSE)</f>
        <v>Who was the person or authority that was most important in helping to settle the (most recent) dispute?</v>
      </c>
      <c r="AT7" s="159"/>
      <c r="AU7" s="159"/>
      <c r="AV7" s="159"/>
      <c r="AW7" s="159"/>
      <c r="AX7" s="159"/>
      <c r="AY7" s="159"/>
      <c r="AZ7" s="159"/>
      <c r="BA7" s="159"/>
      <c r="BB7" s="159"/>
      <c r="BC7" s="159"/>
      <c r="BD7" s="159"/>
      <c r="BE7" s="159"/>
      <c r="BF7" s="159"/>
      <c r="BG7" s="159"/>
      <c r="BH7" s="159"/>
      <c r="BI7" s="160"/>
      <c r="BJ7" s="174">
        <v>16.05</v>
      </c>
      <c r="BK7" s="174"/>
      <c r="BL7" s="41"/>
      <c r="BM7" s="41"/>
      <c r="BN7" s="174">
        <v>15.5</v>
      </c>
      <c r="BO7" s="174"/>
    </row>
    <row r="8" spans="1:67" s="13" customFormat="1" ht="15" customHeight="1">
      <c r="A8" s="286">
        <f>VLOOKUP(BJ13,[1]eMHH!$F$4:$H$3000,3,FALSE)</f>
        <v>12.02</v>
      </c>
      <c r="B8" s="286"/>
      <c r="C8" s="287" t="str">
        <f>VLOOKUP(BJ13,[1]eMHH!$I$4:$DV$515,13,FALSE)</f>
        <v>Are there any women in this village who participate in dispute resolution on issues of land, murder, or forced marriage?</v>
      </c>
      <c r="D8" s="287"/>
      <c r="E8" s="287"/>
      <c r="F8" s="287"/>
      <c r="G8" s="287"/>
      <c r="H8" s="287"/>
      <c r="I8" s="287"/>
      <c r="J8" s="287"/>
      <c r="K8" s="287"/>
      <c r="L8" s="287"/>
      <c r="M8" s="287"/>
      <c r="N8" s="287"/>
      <c r="O8" s="287"/>
      <c r="P8" s="287"/>
      <c r="Q8" s="287"/>
      <c r="R8" s="287"/>
      <c r="S8" s="287"/>
      <c r="U8" s="171"/>
      <c r="V8" s="241"/>
      <c r="W8" s="242"/>
      <c r="X8" s="287"/>
      <c r="Y8" s="287"/>
      <c r="Z8" s="287"/>
      <c r="AA8" s="287"/>
      <c r="AB8" s="287"/>
      <c r="AC8" s="287"/>
      <c r="AD8" s="287"/>
      <c r="AE8" s="287"/>
      <c r="AF8" s="287"/>
      <c r="AG8" s="287"/>
      <c r="AH8" s="287"/>
      <c r="AI8" s="287"/>
      <c r="AJ8" s="287"/>
      <c r="AK8" s="287"/>
      <c r="AL8" s="287"/>
      <c r="AM8" s="287"/>
      <c r="AN8" s="287"/>
      <c r="AP8" s="171"/>
      <c r="AQ8" s="180"/>
      <c r="AR8" s="181"/>
      <c r="AS8" s="165"/>
      <c r="AT8" s="165"/>
      <c r="AU8" s="165"/>
      <c r="AV8" s="165"/>
      <c r="AW8" s="165"/>
      <c r="AX8" s="165"/>
      <c r="AY8" s="165"/>
      <c r="AZ8" s="165"/>
      <c r="BA8" s="165"/>
      <c r="BB8" s="165"/>
      <c r="BC8" s="165"/>
      <c r="BD8" s="165"/>
      <c r="BE8" s="165"/>
      <c r="BF8" s="165"/>
      <c r="BG8" s="165"/>
      <c r="BH8" s="165"/>
      <c r="BI8" s="166"/>
      <c r="BJ8" s="186">
        <f>VLOOKUP(BJ7,[1]eMHH!$I$4:$DV$515,65,FALSE)</f>
        <v>23</v>
      </c>
      <c r="BK8" s="186"/>
      <c r="BL8" s="41"/>
      <c r="BM8" s="41"/>
      <c r="BN8" s="186">
        <f>VLOOKUP(BN7,[1]eMHH!$I$4:$DV$515,65,FALSE)</f>
        <v>2</v>
      </c>
      <c r="BO8" s="186"/>
    </row>
    <row r="9" spans="1:67" s="13" customFormat="1" ht="15" customHeight="1">
      <c r="A9" s="286"/>
      <c r="B9" s="286"/>
      <c r="C9" s="287"/>
      <c r="D9" s="287"/>
      <c r="E9" s="287"/>
      <c r="F9" s="287"/>
      <c r="G9" s="287"/>
      <c r="H9" s="287"/>
      <c r="I9" s="287"/>
      <c r="J9" s="287"/>
      <c r="K9" s="287"/>
      <c r="L9" s="287"/>
      <c r="M9" s="287"/>
      <c r="N9" s="287"/>
      <c r="O9" s="287"/>
      <c r="P9" s="287"/>
      <c r="Q9" s="287"/>
      <c r="R9" s="287"/>
      <c r="S9" s="287"/>
      <c r="U9" s="171"/>
      <c r="V9" s="241"/>
      <c r="W9" s="242"/>
      <c r="X9" s="287"/>
      <c r="Y9" s="287"/>
      <c r="Z9" s="287"/>
      <c r="AA9" s="287"/>
      <c r="AB9" s="287"/>
      <c r="AC9" s="287"/>
      <c r="AD9" s="287"/>
      <c r="AE9" s="287"/>
      <c r="AF9" s="287"/>
      <c r="AG9" s="287"/>
      <c r="AH9" s="287"/>
      <c r="AI9" s="287"/>
      <c r="AJ9" s="287"/>
      <c r="AK9" s="287"/>
      <c r="AL9" s="287"/>
      <c r="AM9" s="287"/>
      <c r="AN9" s="287"/>
      <c r="AP9" s="171"/>
      <c r="AQ9" s="175">
        <v>1</v>
      </c>
      <c r="AR9" s="176" t="str">
        <f>VLOOKUP(BJ7,[1]eMHH!$I$4:$DU$515,15,FALSE)</f>
        <v>Arbab / Malik / Qariyadar</v>
      </c>
      <c r="AS9" s="155"/>
      <c r="AT9" s="177"/>
      <c r="AU9" s="155"/>
      <c r="AV9" s="155"/>
      <c r="AW9" s="155"/>
      <c r="AX9" s="155"/>
      <c r="AY9" s="41"/>
      <c r="AZ9" s="195">
        <v>12</v>
      </c>
      <c r="BA9" s="246" t="str">
        <f>VLOOKUP(BJ7,[1]eMHH!$I$4:$DU$515,26,FALSE)</f>
        <v>Member of CDC</v>
      </c>
      <c r="BB9" s="161"/>
      <c r="BC9" s="161"/>
      <c r="BD9" s="161"/>
      <c r="BE9" s="161"/>
      <c r="BF9" s="161"/>
      <c r="BG9" s="161"/>
      <c r="BH9" s="161"/>
      <c r="BI9" s="285"/>
      <c r="BJ9" s="193">
        <f>VLOOKUP(BJ7,[1]eMHH!$I$4:$DV$3046,4,FALSE)</f>
        <v>0</v>
      </c>
      <c r="BK9" s="193"/>
      <c r="BL9" s="41"/>
      <c r="BM9" s="41"/>
      <c r="BN9" s="193">
        <f>VLOOKUP(BN7,[1]eMHH!$I$4:$DV$3046,4,FALSE)</f>
        <v>12.089999999999998</v>
      </c>
      <c r="BO9" s="193"/>
    </row>
    <row r="10" spans="1:67" s="13" customFormat="1" ht="14.25" customHeight="1">
      <c r="A10" s="214">
        <v>1</v>
      </c>
      <c r="B10" s="215" t="str">
        <f>VLOOKUP(BJ13,[1]eMHH!$I$4:$DU$515,15,FALSE)</f>
        <v>No, Women Are Not Participating</v>
      </c>
      <c r="C10" s="334"/>
      <c r="D10" s="334"/>
      <c r="E10" s="334"/>
      <c r="F10" s="334"/>
      <c r="G10" s="334"/>
      <c r="H10" s="334"/>
      <c r="I10" s="334"/>
      <c r="J10" s="218"/>
      <c r="K10" s="218"/>
      <c r="L10" s="218"/>
      <c r="M10" s="218"/>
      <c r="N10" s="132"/>
      <c r="O10" s="176"/>
      <c r="P10" s="334"/>
      <c r="Q10" s="334"/>
      <c r="R10" s="334"/>
      <c r="S10" s="377"/>
      <c r="U10" s="171"/>
      <c r="V10" s="214">
        <v>1</v>
      </c>
      <c r="W10" s="215" t="str">
        <f>VLOOKUP(BN7,[1]eMHH!$I$4:$DU$515,15,FALSE)</f>
        <v>No</v>
      </c>
      <c r="X10" s="334"/>
      <c r="Y10" s="196" t="str">
        <f>CONCATENATE("[&gt;&gt;",VLOOKUP(BN7,[1]eMHH!$I$4:$DV$3046,4,FALSE),"]")</f>
        <v>[&gt;&gt;12.09]</v>
      </c>
      <c r="Z10" s="334"/>
      <c r="AA10" s="334"/>
      <c r="AB10" s="334"/>
      <c r="AC10" s="334"/>
      <c r="AD10" s="334"/>
      <c r="AE10" s="24"/>
      <c r="AF10" s="217"/>
      <c r="AG10" s="335"/>
      <c r="AH10" s="335"/>
      <c r="AI10" s="335"/>
      <c r="AJ10" s="335"/>
      <c r="AK10" s="216"/>
      <c r="AL10" s="328"/>
      <c r="AM10" s="336"/>
      <c r="AN10" s="175" t="s">
        <v>0</v>
      </c>
      <c r="AP10" s="307"/>
      <c r="AQ10" s="175">
        <v>2</v>
      </c>
      <c r="AR10" s="188" t="str">
        <f>VLOOKUP(BJ7,[1]eMHH!$I$4:$DU$515,16,FALSE)</f>
        <v>Khan / Zamindar / Beg / Baay</v>
      </c>
      <c r="AS10" s="189"/>
      <c r="AT10" s="189"/>
      <c r="AU10" s="189"/>
      <c r="AV10" s="189"/>
      <c r="AW10" s="189"/>
      <c r="AX10" s="189"/>
      <c r="AY10" s="189"/>
      <c r="AZ10" s="175">
        <v>13</v>
      </c>
      <c r="BA10" s="246" t="str">
        <f>VLOOKUP(BJ7,[1]eMHH!$I$4:$DU$515,27,FALSE)</f>
        <v>Village Council</v>
      </c>
      <c r="BB10" s="161"/>
      <c r="BC10" s="161"/>
      <c r="BD10" s="161"/>
      <c r="BE10" s="161"/>
      <c r="BF10" s="161"/>
      <c r="BG10" s="161"/>
      <c r="BH10" s="161"/>
      <c r="BI10" s="285"/>
      <c r="BJ10" s="174">
        <v>70.53</v>
      </c>
      <c r="BK10" s="174"/>
      <c r="BL10" s="41"/>
      <c r="BM10" s="41"/>
    </row>
    <row r="11" spans="1:67" s="13" customFormat="1" ht="14.25" customHeight="1">
      <c r="A11" s="175">
        <v>2</v>
      </c>
      <c r="B11" s="344" t="str">
        <f>VLOOKUP(BJ13,[1]eMHH!$I$4:$DU$515,16,FALSE)</f>
        <v>Yes, Women Are Participating</v>
      </c>
      <c r="C11" s="189"/>
      <c r="D11" s="189"/>
      <c r="E11" s="189"/>
      <c r="F11" s="189"/>
      <c r="G11" s="189"/>
      <c r="H11" s="189"/>
      <c r="I11" s="189"/>
      <c r="J11" s="161"/>
      <c r="K11" s="161"/>
      <c r="L11" s="161"/>
      <c r="M11" s="161"/>
      <c r="N11" s="155"/>
      <c r="O11" s="246"/>
      <c r="P11" s="189"/>
      <c r="Q11" s="189"/>
      <c r="R11" s="189"/>
      <c r="S11" s="175" t="s">
        <v>0</v>
      </c>
      <c r="U11" s="171"/>
      <c r="V11" s="214">
        <v>2</v>
      </c>
      <c r="W11" s="344" t="str">
        <f>VLOOKUP(BN7,[1]eMHH!$I$4:$DU$515,16,FALSE)</f>
        <v>Yes</v>
      </c>
      <c r="X11" s="224"/>
      <c r="Y11" s="341"/>
      <c r="Z11" s="341"/>
      <c r="AA11" s="341"/>
      <c r="AB11" s="341"/>
      <c r="AC11" s="341"/>
      <c r="AD11" s="341"/>
      <c r="AE11" s="49"/>
      <c r="AF11" s="222"/>
      <c r="AG11" s="341"/>
      <c r="AH11" s="341"/>
      <c r="AI11" s="341"/>
      <c r="AJ11" s="341"/>
      <c r="AK11" s="221"/>
      <c r="AL11" s="205"/>
      <c r="AM11" s="205"/>
      <c r="AN11" s="175" t="s">
        <v>1</v>
      </c>
      <c r="AP11" s="307"/>
      <c r="AQ11" s="175">
        <v>3</v>
      </c>
      <c r="AR11" s="188" t="str">
        <f>VLOOKUP(BJ7,[1]eMHH!$I$4:$DU$515,17,FALSE)</f>
        <v>Tribal Elder(s)</v>
      </c>
      <c r="AS11" s="66"/>
      <c r="AT11" s="66"/>
      <c r="AU11" s="62"/>
      <c r="AV11" s="62"/>
      <c r="AW11" s="62"/>
      <c r="AX11" s="62"/>
      <c r="AY11" s="62"/>
      <c r="AZ11" s="175">
        <v>14</v>
      </c>
      <c r="BA11" s="246" t="str">
        <f>VLOOKUP(BJ7,[1]eMHH!$I$4:$DU$515,28,FALSE)</f>
        <v>CDC</v>
      </c>
      <c r="BB11" s="246"/>
      <c r="BC11" s="246"/>
      <c r="BD11" s="246"/>
      <c r="BE11" s="246"/>
      <c r="BF11" s="246"/>
      <c r="BG11" s="246"/>
      <c r="BH11" s="246"/>
      <c r="BI11" s="273"/>
      <c r="BJ11" s="186">
        <f>VLOOKUP(BJ10,[1]eMHH!$I$4:$DV$515,65,FALSE)</f>
        <v>2</v>
      </c>
      <c r="BK11" s="186"/>
      <c r="BL11" s="41"/>
      <c r="BM11" s="41"/>
      <c r="BN11" s="174">
        <v>15.22</v>
      </c>
      <c r="BO11" s="174"/>
    </row>
    <row r="12" spans="1:67" s="13" customFormat="1" ht="14.25" customHeight="1">
      <c r="A12" s="175" t="s">
        <v>7</v>
      </c>
      <c r="B12" s="378" t="str">
        <f>VLOOKUP(BJ13,[1]eMHH!$I$4:$DU$515,17,FALSE)</f>
        <v>There Are Never Any Disputes of This Nature</v>
      </c>
      <c r="C12" s="220"/>
      <c r="D12" s="220"/>
      <c r="E12" s="220"/>
      <c r="F12" s="220"/>
      <c r="G12" s="220"/>
      <c r="H12" s="220"/>
      <c r="I12" s="220"/>
      <c r="J12" s="220"/>
      <c r="K12" s="220"/>
      <c r="L12" s="220"/>
      <c r="M12" s="220"/>
      <c r="N12" s="220"/>
      <c r="O12" s="220"/>
      <c r="P12" s="220"/>
      <c r="Q12" s="220"/>
      <c r="R12" s="220"/>
      <c r="S12" s="175" t="s">
        <v>1</v>
      </c>
      <c r="T12" s="267"/>
      <c r="U12" s="379"/>
      <c r="V12" s="132"/>
      <c r="W12" s="132"/>
      <c r="X12" s="132"/>
      <c r="Y12" s="132"/>
      <c r="Z12" s="132"/>
      <c r="AA12" s="132"/>
      <c r="AB12" s="132"/>
      <c r="AC12" s="132"/>
      <c r="AD12" s="132"/>
      <c r="AE12" s="132"/>
      <c r="AF12" s="132"/>
      <c r="AG12" s="132"/>
      <c r="AH12" s="132"/>
      <c r="AI12" s="132"/>
      <c r="AJ12" s="132"/>
      <c r="AK12" s="132"/>
      <c r="AL12" s="132"/>
      <c r="AM12" s="132"/>
      <c r="AN12" s="132"/>
      <c r="AP12" s="307"/>
      <c r="AQ12" s="175">
        <v>4</v>
      </c>
      <c r="AR12" s="188" t="str">
        <f>VLOOKUP(BJ7,[1]eMHH!$I$4:$DU$515,18,FALSE)</f>
        <v>Mullah / Imam / Mosque Mullah</v>
      </c>
      <c r="AS12" s="66"/>
      <c r="AT12" s="66"/>
      <c r="AU12" s="150"/>
      <c r="AV12" s="150"/>
      <c r="AW12" s="150"/>
      <c r="AX12" s="150"/>
      <c r="AY12" s="150"/>
      <c r="AZ12" s="214">
        <v>15</v>
      </c>
      <c r="BA12" s="246" t="str">
        <f>VLOOKUP(BJ7,[1]eMHH!$I$4:$DU$515,29,FALSE)</f>
        <v>Tribal Council</v>
      </c>
      <c r="BB12" s="246"/>
      <c r="BC12" s="246"/>
      <c r="BD12" s="246"/>
      <c r="BE12" s="246"/>
      <c r="BF12" s="246"/>
      <c r="BG12" s="246"/>
      <c r="BH12" s="246"/>
      <c r="BI12" s="273"/>
      <c r="BJ12" s="333">
        <f>VLOOKUP(BJ10,[1]eMHH!$I$4:$DV$3046,4,FALSE)</f>
        <v>0</v>
      </c>
      <c r="BK12" s="193"/>
      <c r="BL12" s="161"/>
      <c r="BM12" s="41"/>
      <c r="BN12" s="186">
        <f>VLOOKUP(BN11,[1]eMHH!$I$4:$DV$515,65,FALSE)</f>
        <v>2</v>
      </c>
      <c r="BO12" s="186"/>
    </row>
    <row r="13" spans="1:67" s="161" customFormat="1" ht="15" customHeight="1">
      <c r="T13" s="14"/>
      <c r="U13" s="162"/>
      <c r="V13" s="172">
        <f>VLOOKUP(BN11,[1]eMHH!$F$4:$H$3000,3,FALSE)</f>
        <v>12.079999999999998</v>
      </c>
      <c r="W13" s="311"/>
      <c r="X13" s="226" t="str">
        <f>VLOOKUP(BN11,[1]eMHH!$I$4:$DV$515,13,FALSE)</f>
        <v>During the past week, have you done this?</v>
      </c>
      <c r="Y13" s="159"/>
      <c r="Z13" s="159"/>
      <c r="AA13" s="159"/>
      <c r="AB13" s="159"/>
      <c r="AC13" s="159"/>
      <c r="AD13" s="159"/>
      <c r="AE13" s="159"/>
      <c r="AF13" s="159"/>
      <c r="AG13" s="159"/>
      <c r="AH13" s="159"/>
      <c r="AI13" s="159"/>
      <c r="AJ13" s="159"/>
      <c r="AK13" s="159"/>
      <c r="AL13" s="159"/>
      <c r="AM13" s="159"/>
      <c r="AN13" s="160"/>
      <c r="AP13" s="162"/>
      <c r="AQ13" s="175">
        <v>5</v>
      </c>
      <c r="AR13" s="188" t="str">
        <f>VLOOKUP(BJ7,[1]eMHH!$I$4:$DU$515,19,FALSE)</f>
        <v>Mawlawi / Religious Scholar / Rohanion</v>
      </c>
      <c r="AS13" s="66"/>
      <c r="AT13" s="66"/>
      <c r="AU13" s="150"/>
      <c r="AV13" s="150"/>
      <c r="AW13" s="150"/>
      <c r="AX13" s="150"/>
      <c r="AY13" s="150"/>
      <c r="AZ13" s="175">
        <v>16</v>
      </c>
      <c r="BA13" s="272" t="str">
        <f>VLOOKUP(BJ7,[1]eMHH!$I$4:$DU$515,30,FALSE)</f>
        <v>District Council</v>
      </c>
      <c r="BB13" s="155"/>
      <c r="BC13" s="189"/>
      <c r="BD13" s="189"/>
      <c r="BE13" s="189"/>
      <c r="BF13" s="189"/>
      <c r="BG13" s="14"/>
      <c r="BH13" s="14"/>
      <c r="BI13" s="285"/>
      <c r="BJ13" s="174" t="s">
        <v>49</v>
      </c>
      <c r="BK13" s="174"/>
      <c r="BN13" s="193">
        <f>VLOOKUP(BN11,[1]eMHH!$I$4:$DV$3046,4,FALSE)</f>
        <v>0</v>
      </c>
      <c r="BO13" s="193"/>
    </row>
    <row r="14" spans="1:67" s="161" customFormat="1" ht="15" customHeight="1">
      <c r="A14" s="286">
        <f>VLOOKUP(BJ16,[1]eMHH!$F$4:$H$3000,3,FALSE)</f>
        <v>12.03</v>
      </c>
      <c r="B14" s="286"/>
      <c r="C14" s="226" t="str">
        <f>VLOOKUP(BJ16,[1]eMHH!$I$4:$DV$515,13,FALSE)</f>
        <v>When there is food aid to be distributed among the households of the village, are the views of any women considered when deciding which households are to receive the food?</v>
      </c>
      <c r="D14" s="159"/>
      <c r="E14" s="159"/>
      <c r="F14" s="159"/>
      <c r="G14" s="159"/>
      <c r="H14" s="159"/>
      <c r="I14" s="159"/>
      <c r="J14" s="159"/>
      <c r="K14" s="159"/>
      <c r="L14" s="159"/>
      <c r="M14" s="159"/>
      <c r="N14" s="159"/>
      <c r="O14" s="159"/>
      <c r="P14" s="159"/>
      <c r="Q14" s="159"/>
      <c r="R14" s="159"/>
      <c r="S14" s="160"/>
      <c r="U14" s="162"/>
      <c r="V14" s="175">
        <v>1</v>
      </c>
      <c r="W14" s="215" t="str">
        <f>VLOOKUP(BN11,[1]eMHH!$I$4:$DU$515,15,FALSE)</f>
        <v>No</v>
      </c>
      <c r="X14" s="334"/>
      <c r="Y14" s="334"/>
      <c r="Z14" s="334"/>
      <c r="AA14" s="334"/>
      <c r="AB14" s="334"/>
      <c r="AC14" s="334"/>
      <c r="AD14" s="334"/>
      <c r="AE14" s="24"/>
      <c r="AF14" s="217"/>
      <c r="AG14" s="335"/>
      <c r="AH14" s="335"/>
      <c r="AI14" s="335"/>
      <c r="AJ14" s="335"/>
      <c r="AK14" s="216"/>
      <c r="AL14" s="328"/>
      <c r="AM14" s="336"/>
      <c r="AN14" s="175" t="s">
        <v>0</v>
      </c>
      <c r="AP14" s="162"/>
      <c r="AQ14" s="175">
        <v>6</v>
      </c>
      <c r="AR14" s="188" t="str">
        <f>VLOOKUP(BJ7,[1]eMHH!$I$4:$DU$515,20,FALSE)</f>
        <v>Head of Village Council</v>
      </c>
      <c r="AS14" s="66"/>
      <c r="AT14" s="66"/>
      <c r="AU14" s="189"/>
      <c r="AV14" s="189"/>
      <c r="AW14" s="189"/>
      <c r="AX14" s="189"/>
      <c r="AY14" s="189"/>
      <c r="AZ14" s="266">
        <v>17</v>
      </c>
      <c r="BA14" s="246" t="str">
        <f>VLOOKUP(BJ7,[1]eMHH!$I$4:$DU$515,31,FALSE)</f>
        <v>Province Council</v>
      </c>
      <c r="BB14" s="375"/>
      <c r="BC14" s="375"/>
      <c r="BD14" s="375"/>
      <c r="BE14" s="375"/>
      <c r="BF14" s="375"/>
      <c r="BG14" s="375"/>
      <c r="BH14" s="375"/>
      <c r="BI14" s="380"/>
      <c r="BJ14" s="186">
        <f>VLOOKUP(BJ13,[1]eMHH!$I$4:$DV$515,65,FALSE)</f>
        <v>3</v>
      </c>
      <c r="BK14" s="186"/>
      <c r="BN14" s="174">
        <v>16.010000000000002</v>
      </c>
      <c r="BO14" s="174"/>
    </row>
    <row r="15" spans="1:67" s="161" customFormat="1" ht="15" customHeight="1">
      <c r="A15" s="286"/>
      <c r="B15" s="286"/>
      <c r="C15" s="381"/>
      <c r="D15" s="184"/>
      <c r="E15" s="184"/>
      <c r="F15" s="184"/>
      <c r="G15" s="184"/>
      <c r="H15" s="184"/>
      <c r="I15" s="184"/>
      <c r="J15" s="184"/>
      <c r="K15" s="184"/>
      <c r="L15" s="184"/>
      <c r="M15" s="184"/>
      <c r="N15" s="184"/>
      <c r="O15" s="184"/>
      <c r="P15" s="184"/>
      <c r="Q15" s="184"/>
      <c r="R15" s="184"/>
      <c r="S15" s="185"/>
      <c r="U15" s="162"/>
      <c r="V15" s="175">
        <v>2</v>
      </c>
      <c r="W15" s="219" t="str">
        <f>VLOOKUP(BN11,[1]eMHH!$I$4:$DU$515,16,FALSE)</f>
        <v>Yes</v>
      </c>
      <c r="X15" s="224"/>
      <c r="Y15" s="341"/>
      <c r="Z15" s="341"/>
      <c r="AA15" s="341"/>
      <c r="AB15" s="341"/>
      <c r="AC15" s="341"/>
      <c r="AD15" s="341"/>
      <c r="AE15" s="49"/>
      <c r="AF15" s="222"/>
      <c r="AG15" s="341"/>
      <c r="AH15" s="341"/>
      <c r="AI15" s="341"/>
      <c r="AJ15" s="341"/>
      <c r="AK15" s="221"/>
      <c r="AL15" s="205"/>
      <c r="AM15" s="205"/>
      <c r="AN15" s="175" t="s">
        <v>1</v>
      </c>
      <c r="AP15" s="162"/>
      <c r="AQ15" s="175">
        <v>7</v>
      </c>
      <c r="AR15" s="188" t="str">
        <f>VLOOKUP(BJ7,[1]eMHH!$I$4:$DU$515,21,FALSE)</f>
        <v>Member of Village Council</v>
      </c>
      <c r="AS15" s="188"/>
      <c r="AT15" s="188"/>
      <c r="AU15" s="188"/>
      <c r="AV15" s="188"/>
      <c r="AW15" s="188"/>
      <c r="AX15" s="188"/>
      <c r="AY15" s="382"/>
      <c r="AZ15" s="175">
        <v>18</v>
      </c>
      <c r="BA15" s="272" t="str">
        <f>VLOOKUP(BJ7,[1]eMHH!$I$4:$DU$515,32,FALSE)</f>
        <v>Judge</v>
      </c>
      <c r="BB15" s="375"/>
      <c r="BC15" s="375"/>
      <c r="BD15" s="375"/>
      <c r="BE15" s="375"/>
      <c r="BF15" s="375"/>
      <c r="BG15" s="375"/>
      <c r="BH15" s="375"/>
      <c r="BI15" s="380"/>
      <c r="BJ15" s="193">
        <f>VLOOKUP(BJ13,[1]eMHH!$I$4:$DV$3046,4,FALSE)</f>
        <v>0</v>
      </c>
      <c r="BK15" s="193"/>
      <c r="BN15" s="186">
        <f>VLOOKUP(BN14,[1]eMHH!$I$4:$DV$515,65,FALSE)</f>
        <v>2</v>
      </c>
      <c r="BO15" s="186"/>
    </row>
    <row r="16" spans="1:67" s="161" customFormat="1" ht="15" customHeight="1">
      <c r="A16" s="286"/>
      <c r="B16" s="286"/>
      <c r="C16" s="381"/>
      <c r="D16" s="184"/>
      <c r="E16" s="184"/>
      <c r="F16" s="184"/>
      <c r="G16" s="184"/>
      <c r="H16" s="184"/>
      <c r="I16" s="184"/>
      <c r="J16" s="184"/>
      <c r="K16" s="184"/>
      <c r="L16" s="184"/>
      <c r="M16" s="184"/>
      <c r="N16" s="184"/>
      <c r="O16" s="184"/>
      <c r="P16" s="184"/>
      <c r="Q16" s="184"/>
      <c r="R16" s="184"/>
      <c r="S16" s="185"/>
      <c r="U16" s="162"/>
      <c r="AP16" s="162"/>
      <c r="AQ16" s="175">
        <v>8</v>
      </c>
      <c r="AR16" s="188" t="str">
        <f>VLOOKUP(BJ7,[1]eMHH!$I$4:$DU$515,22,FALSE)</f>
        <v>Head of CDC</v>
      </c>
      <c r="AS16" s="188"/>
      <c r="AT16" s="188"/>
      <c r="AU16" s="188"/>
      <c r="AV16" s="188"/>
      <c r="AW16" s="188"/>
      <c r="AX16" s="188"/>
      <c r="AY16" s="382"/>
      <c r="AZ16" s="175">
        <v>19</v>
      </c>
      <c r="BA16" s="272" t="str">
        <f>VLOOKUP(BJ7,[1]eMHH!$I$4:$DU$515,33,FALSE)</f>
        <v>District Governor / District Government</v>
      </c>
      <c r="BB16" s="375"/>
      <c r="BC16" s="375"/>
      <c r="BD16" s="375"/>
      <c r="BE16" s="375"/>
      <c r="BF16" s="375"/>
      <c r="BG16" s="375"/>
      <c r="BH16" s="375"/>
      <c r="BI16" s="380"/>
      <c r="BJ16" s="174" t="s">
        <v>50</v>
      </c>
      <c r="BK16" s="174"/>
      <c r="BN16" s="193">
        <f>VLOOKUP(BN14,[1]eMHH!$I$4:$DV$3046,4,FALSE)</f>
        <v>12.129999999999997</v>
      </c>
      <c r="BO16" s="193"/>
    </row>
    <row r="17" spans="1:67" s="161" customFormat="1" ht="15" customHeight="1">
      <c r="A17" s="286"/>
      <c r="B17" s="286"/>
      <c r="C17" s="227"/>
      <c r="D17" s="165"/>
      <c r="E17" s="165"/>
      <c r="F17" s="165"/>
      <c r="G17" s="165"/>
      <c r="H17" s="165"/>
      <c r="I17" s="165"/>
      <c r="J17" s="165"/>
      <c r="K17" s="165"/>
      <c r="L17" s="165"/>
      <c r="M17" s="165"/>
      <c r="N17" s="165"/>
      <c r="O17" s="165"/>
      <c r="P17" s="165"/>
      <c r="Q17" s="165"/>
      <c r="R17" s="165"/>
      <c r="S17" s="166"/>
      <c r="U17" s="162"/>
      <c r="V17" s="172">
        <f>VLOOKUP(BN14,[1]eMHH!$F$4:$H$3000,3,FALSE)</f>
        <v>12.089999999999998</v>
      </c>
      <c r="W17" s="311"/>
      <c r="X17" s="226" t="str">
        <f>VLOOKUP(BN14,[1]eMHH!$I$4:$DV$515,13,FALSE)</f>
        <v>During the past 12 months, have you or your household had a civil dispute with someone in this village?</v>
      </c>
      <c r="Y17" s="159"/>
      <c r="Z17" s="159"/>
      <c r="AA17" s="159"/>
      <c r="AB17" s="159"/>
      <c r="AC17" s="159"/>
      <c r="AD17" s="159"/>
      <c r="AE17" s="159"/>
      <c r="AF17" s="159"/>
      <c r="AG17" s="159"/>
      <c r="AH17" s="159"/>
      <c r="AI17" s="159"/>
      <c r="AJ17" s="159"/>
      <c r="AK17" s="159"/>
      <c r="AL17" s="159"/>
      <c r="AM17" s="159"/>
      <c r="AN17" s="160"/>
      <c r="AP17" s="162"/>
      <c r="AQ17" s="214">
        <v>9</v>
      </c>
      <c r="AR17" s="383" t="str">
        <f>VLOOKUP(BJ7,[1]eMHH!$I$4:$DU$515,23,FALSE)</f>
        <v>Deputy Head of CDC</v>
      </c>
      <c r="AS17" s="384"/>
      <c r="AT17" s="384"/>
      <c r="AU17" s="384"/>
      <c r="AV17" s="384"/>
      <c r="AW17" s="384"/>
      <c r="AX17" s="384"/>
      <c r="AY17" s="385"/>
      <c r="AZ17" s="195">
        <v>20</v>
      </c>
      <c r="BA17" s="246" t="str">
        <f>VLOOKUP(BJ7,[1]eMHH!$I$4:$DU$515,34,FALSE)</f>
        <v>Provincial Governor / Provincial Government</v>
      </c>
      <c r="BB17" s="375"/>
      <c r="BC17" s="375"/>
      <c r="BD17" s="375"/>
      <c r="BE17" s="375"/>
      <c r="BF17" s="375"/>
      <c r="BG17" s="375"/>
      <c r="BH17" s="375"/>
      <c r="BI17" s="380"/>
      <c r="BJ17" s="186">
        <f>VLOOKUP(BJ16,[1]eMHH!$I$4:$DV$515,65,FALSE)</f>
        <v>3</v>
      </c>
      <c r="BK17" s="186"/>
      <c r="BN17" s="228">
        <v>16.02</v>
      </c>
      <c r="BO17" s="174"/>
    </row>
    <row r="18" spans="1:67" s="161" customFormat="1" ht="15" customHeight="1">
      <c r="A18" s="175">
        <v>1</v>
      </c>
      <c r="B18" s="344" t="str">
        <f>VLOOKUP(BJ16,[1]eMHH!$I$4:$DU$515,15,FALSE)</f>
        <v>No, Views of Women Are Not Considered</v>
      </c>
      <c r="C18" s="189"/>
      <c r="D18" s="189"/>
      <c r="E18" s="189"/>
      <c r="F18" s="189"/>
      <c r="G18" s="189"/>
      <c r="H18" s="189"/>
      <c r="I18" s="189"/>
      <c r="N18" s="189"/>
      <c r="P18" s="176"/>
      <c r="Q18" s="189"/>
      <c r="R18" s="189"/>
      <c r="S18" s="288"/>
      <c r="U18" s="162"/>
      <c r="V18" s="180"/>
      <c r="W18" s="315"/>
      <c r="X18" s="227"/>
      <c r="Y18" s="165"/>
      <c r="Z18" s="165"/>
      <c r="AA18" s="165"/>
      <c r="AB18" s="165"/>
      <c r="AC18" s="165"/>
      <c r="AD18" s="165"/>
      <c r="AE18" s="165"/>
      <c r="AF18" s="165"/>
      <c r="AG18" s="165"/>
      <c r="AH18" s="165"/>
      <c r="AI18" s="165"/>
      <c r="AJ18" s="165"/>
      <c r="AK18" s="165"/>
      <c r="AL18" s="165"/>
      <c r="AM18" s="165"/>
      <c r="AN18" s="166"/>
      <c r="AP18" s="162"/>
      <c r="AQ18" s="257">
        <v>10</v>
      </c>
      <c r="AR18" s="386" t="str">
        <f>VLOOKUP(BJ7,[1]eMHH!$I$4:$DU$515,24,FALSE)</f>
        <v>Treasurer of CDC</v>
      </c>
      <c r="AS18" s="387"/>
      <c r="AT18" s="387"/>
      <c r="AU18" s="387"/>
      <c r="AV18" s="387"/>
      <c r="AW18" s="387"/>
      <c r="AX18" s="387"/>
      <c r="AY18" s="388"/>
      <c r="AZ18" s="175">
        <v>21</v>
      </c>
      <c r="BA18" s="246" t="str">
        <f>VLOOKUP(BJ7,[1]eMHH!$I$4:$DU$515,35,FALSE)</f>
        <v>Central Government Representative</v>
      </c>
      <c r="BI18" s="285"/>
      <c r="BJ18" s="333">
        <f>VLOOKUP(BJ16,[1]eMHH!$I$4:$DV$3046,4,FALSE)</f>
        <v>0</v>
      </c>
      <c r="BK18" s="193"/>
      <c r="BN18" s="186">
        <f>VLOOKUP(BN17,[1]eMHH!$I$4:$DV$515,65,FALSE)</f>
        <v>12</v>
      </c>
      <c r="BO18" s="186"/>
    </row>
    <row r="19" spans="1:67" s="161" customFormat="1" ht="14.25" customHeight="1">
      <c r="A19" s="175">
        <v>2</v>
      </c>
      <c r="B19" s="344" t="str">
        <f>VLOOKUP(BJ16,[1]eMHH!$I$4:$DU$515,16,FALSE)</f>
        <v>Yes, Views of Women Are Considered</v>
      </c>
      <c r="C19" s="189"/>
      <c r="D19" s="189"/>
      <c r="E19" s="189"/>
      <c r="F19" s="189"/>
      <c r="G19" s="189"/>
      <c r="H19" s="189"/>
      <c r="I19" s="189"/>
      <c r="N19" s="189"/>
      <c r="P19" s="246"/>
      <c r="Q19" s="189"/>
      <c r="R19" s="189"/>
      <c r="S19" s="175" t="s">
        <v>0</v>
      </c>
      <c r="T19" s="267"/>
      <c r="U19" s="379"/>
      <c r="V19" s="175">
        <v>1</v>
      </c>
      <c r="W19" s="176" t="str">
        <f>VLOOKUP(BN14,[1]eMHH!$I$4:$DU$515,15,FALSE)</f>
        <v>No</v>
      </c>
      <c r="X19" s="132"/>
      <c r="Y19" s="196" t="str">
        <f>CONCATENATE("[&gt;&gt;",VLOOKUP(BN14,[1]eMHH!$I$4:$DV$3046,4,FALSE),"]")</f>
        <v>[&gt;&gt;12.13]</v>
      </c>
      <c r="Z19" s="132"/>
      <c r="AA19" s="132"/>
      <c r="AB19" s="132"/>
      <c r="AC19" s="132"/>
      <c r="AD19" s="24"/>
      <c r="AE19" s="389" t="s">
        <v>0</v>
      </c>
      <c r="AF19" s="215" t="s">
        <v>84</v>
      </c>
      <c r="AG19" s="132"/>
      <c r="AH19" s="132"/>
      <c r="AI19" s="196" t="str">
        <f>CONCATENATE("[&gt;&gt;",VLOOKUP(BN14,[1]eMHH!$I$4:$DV$3046,4,FALSE),"]")</f>
        <v>[&gt;&gt;12.13]</v>
      </c>
      <c r="AJ19" s="218"/>
      <c r="AK19" s="132"/>
      <c r="AL19" s="132"/>
      <c r="AM19" s="25"/>
      <c r="AN19" s="28"/>
      <c r="AP19" s="162"/>
      <c r="AQ19" s="257"/>
      <c r="AR19" s="390"/>
      <c r="AS19" s="391"/>
      <c r="AT19" s="391"/>
      <c r="AU19" s="391"/>
      <c r="AV19" s="391"/>
      <c r="AW19" s="391"/>
      <c r="AX19" s="391"/>
      <c r="AY19" s="392"/>
      <c r="AZ19" s="214">
        <v>22</v>
      </c>
      <c r="BA19" s="246" t="str">
        <f>VLOOKUP(BJ7,[1]eMHH!$I$4:$DU$515,36,FALSE)</f>
        <v>NGO Employee(s)</v>
      </c>
      <c r="BI19" s="285"/>
      <c r="BJ19" s="174">
        <v>15.24</v>
      </c>
      <c r="BK19" s="174"/>
      <c r="BN19" s="193">
        <f>VLOOKUP(BN17,[1]eMHH!$I$4:$DV$3046,4,FALSE)</f>
        <v>0</v>
      </c>
      <c r="BO19" s="193"/>
    </row>
    <row r="20" spans="1:67" s="161" customFormat="1" ht="14.25" customHeight="1">
      <c r="A20" s="175" t="s">
        <v>7</v>
      </c>
      <c r="B20" s="393" t="str">
        <f>VLOOKUP(BJ16,[1]eMHH!$I$4:$DU$515,17,FALSE)</f>
        <v>There Are No Such Food Distributions</v>
      </c>
      <c r="C20" s="220"/>
      <c r="D20" s="220"/>
      <c r="E20" s="220"/>
      <c r="F20" s="220"/>
      <c r="G20" s="220"/>
      <c r="H20" s="220"/>
      <c r="I20" s="220"/>
      <c r="J20" s="220"/>
      <c r="K20" s="220"/>
      <c r="L20" s="220"/>
      <c r="M20" s="220"/>
      <c r="N20" s="220"/>
      <c r="O20" s="220"/>
      <c r="P20" s="220"/>
      <c r="Q20" s="220"/>
      <c r="R20" s="220"/>
      <c r="S20" s="175" t="s">
        <v>1</v>
      </c>
      <c r="U20" s="162"/>
      <c r="V20" s="175">
        <v>2</v>
      </c>
      <c r="W20" s="205" t="str">
        <f>VLOOKUP(BN14,[1]eMHH!$I$4:$DU$515,16,FALSE)</f>
        <v>Yes</v>
      </c>
      <c r="X20" s="224"/>
      <c r="Y20" s="224"/>
      <c r="Z20" s="224"/>
      <c r="AA20" s="224"/>
      <c r="AB20" s="224"/>
      <c r="AC20" s="224"/>
      <c r="AD20" s="224"/>
      <c r="AE20" s="394" t="s">
        <v>1</v>
      </c>
      <c r="AF20" s="222" t="s">
        <v>85</v>
      </c>
      <c r="AG20" s="223"/>
      <c r="AH20" s="223"/>
      <c r="AI20" s="224"/>
      <c r="AJ20" s="225" t="str">
        <f>CONCATENATE("[&gt;&gt;",VLOOKUP(BN14,[1]eMHH!$I$4:$DV$3046,4,FALSE),"]")</f>
        <v>[&gt;&gt;12.13]</v>
      </c>
      <c r="AK20" s="220"/>
      <c r="AL20" s="224"/>
      <c r="AM20" s="44"/>
      <c r="AN20" s="118"/>
      <c r="AO20" s="66"/>
      <c r="AP20" s="156"/>
      <c r="AQ20" s="175">
        <v>11</v>
      </c>
      <c r="AR20" s="272" t="str">
        <f>VLOOKUP(BJ7,[1]eMHH!$I$4:$DU$515,25,FALSE)</f>
        <v>Secretary of CDC</v>
      </c>
      <c r="AS20" s="395"/>
      <c r="AT20" s="395"/>
      <c r="AU20" s="395"/>
      <c r="AV20" s="395"/>
      <c r="AW20" s="395"/>
      <c r="AX20" s="395"/>
      <c r="AY20" s="396"/>
      <c r="AZ20" s="318"/>
      <c r="BA20" s="397"/>
      <c r="BB20" s="398"/>
      <c r="BC20" s="398"/>
      <c r="BD20" s="398"/>
      <c r="BE20" s="398"/>
      <c r="BF20" s="398"/>
      <c r="BG20" s="399"/>
      <c r="BH20" s="175" t="s">
        <v>0</v>
      </c>
      <c r="BI20" s="175" t="s">
        <v>1</v>
      </c>
      <c r="BJ20" s="186">
        <f>VLOOKUP(BJ19,[1]eMHH!$I$4:$DV$515,65,FALSE)</f>
        <v>3</v>
      </c>
      <c r="BK20" s="186"/>
    </row>
    <row r="21" spans="1:67" s="161" customFormat="1" ht="14.25" customHeight="1">
      <c r="U21" s="162"/>
      <c r="AP21" s="162"/>
      <c r="AQ21" s="206" t="s">
        <v>9</v>
      </c>
      <c r="AR21" s="400" t="str">
        <f>VLOOKUP(BJ7,[1]eMHH!$I$4:$DU$515,37,FALSE)</f>
        <v>Other:</v>
      </c>
      <c r="AS21" s="401"/>
      <c r="AT21" s="402"/>
      <c r="AU21" s="402"/>
      <c r="AV21" s="402"/>
      <c r="AW21" s="402"/>
      <c r="AX21" s="402"/>
      <c r="AY21" s="402"/>
      <c r="AZ21" s="402"/>
      <c r="BA21" s="402"/>
      <c r="BB21" s="402"/>
      <c r="BC21" s="402"/>
      <c r="BD21" s="402"/>
      <c r="BE21" s="402"/>
      <c r="BF21" s="402"/>
      <c r="BG21" s="402"/>
      <c r="BH21" s="402"/>
      <c r="BI21" s="403"/>
      <c r="BJ21" s="193">
        <f>VLOOKUP(BJ19,[1]eMHH!$I$4:$DV$3046,4,FALSE)</f>
        <v>0</v>
      </c>
      <c r="BK21" s="193"/>
    </row>
    <row r="22" spans="1:67" s="161" customFormat="1" ht="15" customHeight="1">
      <c r="A22" s="172">
        <f>VLOOKUP(BJ19,[1]eMHH!$F$4:$H$3000,3,FALSE)</f>
        <v>12.04</v>
      </c>
      <c r="B22" s="173"/>
      <c r="C22" s="226" t="str">
        <f>VLOOKUP(BJ19,[1]eMHH!$I$4:$DV$515,13,FALSE)</f>
        <v>How often are people in this village willing to help other villagers outside of their household? All the time, some of the time, or never?</v>
      </c>
      <c r="D22" s="159"/>
      <c r="E22" s="159"/>
      <c r="F22" s="159"/>
      <c r="G22" s="159"/>
      <c r="H22" s="159"/>
      <c r="I22" s="159"/>
      <c r="J22" s="159"/>
      <c r="K22" s="159"/>
      <c r="L22" s="159"/>
      <c r="M22" s="159"/>
      <c r="N22" s="159"/>
      <c r="O22" s="159"/>
      <c r="P22" s="159"/>
      <c r="Q22" s="159"/>
      <c r="R22" s="159"/>
      <c r="S22" s="160"/>
      <c r="U22" s="162"/>
      <c r="V22" s="172">
        <f>VLOOKUP(BN17,[1]eMHH!$F$4:$H$3000,3,FALSE)</f>
        <v>12.099999999999998</v>
      </c>
      <c r="W22" s="311"/>
      <c r="X22" s="159" t="str">
        <f>VLOOKUP(BN17,[1]eMHH!$I$4:$DV$515,13,FALSE)</f>
        <v>What was the cause of these dispute(s)?</v>
      </c>
      <c r="Y22" s="159"/>
      <c r="Z22" s="159"/>
      <c r="AA22" s="159"/>
      <c r="AB22" s="159"/>
      <c r="AC22" s="159"/>
      <c r="AD22" s="159"/>
      <c r="AE22" s="159"/>
      <c r="AF22" s="159"/>
      <c r="AG22" s="159"/>
      <c r="AH22" s="159"/>
      <c r="AI22" s="159"/>
      <c r="AJ22" s="159"/>
      <c r="AK22" s="159"/>
      <c r="AL22" s="159"/>
      <c r="AM22" s="159"/>
      <c r="AN22" s="160"/>
      <c r="AP22" s="162"/>
      <c r="AQ22" s="257"/>
      <c r="AR22" s="400"/>
      <c r="AS22" s="401"/>
      <c r="AT22" s="402"/>
      <c r="AU22" s="402"/>
      <c r="AV22" s="402"/>
      <c r="AW22" s="402"/>
      <c r="AX22" s="402"/>
      <c r="AY22" s="402"/>
      <c r="AZ22" s="402"/>
      <c r="BA22" s="402"/>
      <c r="BB22" s="402"/>
      <c r="BC22" s="402"/>
      <c r="BD22" s="402"/>
      <c r="BE22" s="402"/>
      <c r="BF22" s="402"/>
      <c r="BG22" s="402"/>
      <c r="BH22" s="402"/>
      <c r="BI22" s="403"/>
      <c r="BJ22" s="174">
        <v>11.27</v>
      </c>
      <c r="BK22" s="174"/>
    </row>
    <row r="23" spans="1:67" s="161" customFormat="1" ht="15" customHeight="1">
      <c r="A23" s="241"/>
      <c r="B23" s="242"/>
      <c r="C23" s="381"/>
      <c r="D23" s="184"/>
      <c r="E23" s="184"/>
      <c r="F23" s="184"/>
      <c r="G23" s="184"/>
      <c r="H23" s="184"/>
      <c r="I23" s="184"/>
      <c r="J23" s="184"/>
      <c r="K23" s="184"/>
      <c r="L23" s="184"/>
      <c r="M23" s="184"/>
      <c r="N23" s="184"/>
      <c r="O23" s="184"/>
      <c r="P23" s="184"/>
      <c r="Q23" s="184"/>
      <c r="R23" s="184"/>
      <c r="S23" s="185"/>
      <c r="U23" s="162"/>
      <c r="V23" s="404" t="str">
        <f>VLOOKUP(BN17,[1]eMHH!$I$4:$DV$515,14,FALSE)</f>
        <v>[MARK ALL MENTIONED]</v>
      </c>
      <c r="W23" s="405"/>
      <c r="X23" s="405"/>
      <c r="Y23" s="405"/>
      <c r="Z23" s="405"/>
      <c r="AA23" s="405"/>
      <c r="AB23" s="405"/>
      <c r="AC23" s="405"/>
      <c r="AD23" s="405"/>
      <c r="AE23" s="405"/>
      <c r="AF23" s="405"/>
      <c r="AG23" s="405"/>
      <c r="AH23" s="405"/>
      <c r="AI23" s="405"/>
      <c r="AJ23" s="405"/>
      <c r="AK23" s="405"/>
      <c r="AL23" s="405"/>
      <c r="AM23" s="405"/>
      <c r="AN23" s="406"/>
      <c r="AP23" s="162"/>
      <c r="AQ23" s="257"/>
      <c r="AR23" s="400"/>
      <c r="AS23" s="407"/>
      <c r="AT23" s="408"/>
      <c r="AU23" s="408"/>
      <c r="AV23" s="408"/>
      <c r="AW23" s="408"/>
      <c r="AX23" s="408"/>
      <c r="AY23" s="408"/>
      <c r="AZ23" s="408"/>
      <c r="BA23" s="408"/>
      <c r="BB23" s="408"/>
      <c r="BC23" s="408"/>
      <c r="BD23" s="408"/>
      <c r="BE23" s="408"/>
      <c r="BF23" s="408"/>
      <c r="BG23" s="408"/>
      <c r="BH23" s="408"/>
      <c r="BI23" s="409"/>
      <c r="BJ23" s="186">
        <f>VLOOKUP(BJ22,[1]eMHH!$I$4:$DV$515,65,FALSE)</f>
        <v>2</v>
      </c>
      <c r="BK23" s="186"/>
    </row>
    <row r="24" spans="1:67" s="161" customFormat="1" ht="15" customHeight="1">
      <c r="A24" s="241"/>
      <c r="B24" s="242"/>
      <c r="C24" s="227"/>
      <c r="D24" s="165"/>
      <c r="E24" s="165"/>
      <c r="F24" s="165"/>
      <c r="G24" s="165"/>
      <c r="H24" s="165"/>
      <c r="I24" s="165"/>
      <c r="J24" s="165"/>
      <c r="K24" s="165"/>
      <c r="L24" s="165"/>
      <c r="M24" s="165"/>
      <c r="N24" s="165"/>
      <c r="O24" s="165"/>
      <c r="P24" s="165"/>
      <c r="Q24" s="165"/>
      <c r="R24" s="165"/>
      <c r="S24" s="166"/>
      <c r="U24" s="162"/>
      <c r="V24" s="195">
        <v>1</v>
      </c>
      <c r="W24" s="188" t="str">
        <f>VLOOKUP(BN17,[1]eMHH!$I$4:$DU$515,15,FALSE)</f>
        <v>Land Ownership Dispute</v>
      </c>
      <c r="X24" s="155"/>
      <c r="AF24" s="195">
        <v>6</v>
      </c>
      <c r="AG24" s="188" t="str">
        <f>VLOOKUP(BN17,[1]eMHH!$I$4:$DU$515,20,FALSE)</f>
        <v>Marriage</v>
      </c>
      <c r="AN24" s="285"/>
      <c r="AP24" s="162"/>
      <c r="AQ24" s="178"/>
      <c r="AR24" s="410"/>
      <c r="AS24" s="410"/>
      <c r="AZ24" s="178"/>
      <c r="BA24" s="410"/>
      <c r="BJ24" s="193">
        <f>VLOOKUP(BJ22,[1]eMHH!$I$4:$DV$3046,4,FALSE)</f>
        <v>0</v>
      </c>
      <c r="BK24" s="193"/>
    </row>
    <row r="25" spans="1:67" s="161" customFormat="1" ht="15" customHeight="1">
      <c r="A25" s="214">
        <v>1</v>
      </c>
      <c r="B25" s="215" t="str">
        <f>VLOOKUP(BJ19,[1]eMHH!$I$4:$DU$515,15,FALSE)</f>
        <v>Villagers Help Each Other and Cooperate Well Together</v>
      </c>
      <c r="C25" s="155"/>
      <c r="D25" s="177"/>
      <c r="E25" s="411"/>
      <c r="F25" s="411"/>
      <c r="G25" s="411"/>
      <c r="H25" s="155"/>
      <c r="I25" s="155"/>
      <c r="S25" s="412"/>
      <c r="T25" s="13"/>
      <c r="U25" s="307"/>
      <c r="V25" s="175">
        <v>2</v>
      </c>
      <c r="W25" s="188" t="str">
        <f>VLOOKUP(BN17,[1]eMHH!$I$4:$DU$515,16,FALSE)</f>
        <v>Water / Irrigation Dispute</v>
      </c>
      <c r="X25" s="189"/>
      <c r="Y25" s="177"/>
      <c r="Z25" s="155"/>
      <c r="AA25" s="155"/>
      <c r="AB25" s="155"/>
      <c r="AC25" s="155"/>
      <c r="AD25" s="41"/>
      <c r="AF25" s="175">
        <v>7</v>
      </c>
      <c r="AG25" s="188" t="str">
        <f>VLOOKUP(BN17,[1]eMHH!$I$4:$DU$515,21,FALSE)</f>
        <v>Honor</v>
      </c>
      <c r="AH25" s="155"/>
      <c r="AI25" s="155"/>
      <c r="AJ25" s="155"/>
      <c r="AK25" s="155"/>
      <c r="AL25" s="155"/>
      <c r="AM25" s="14"/>
      <c r="AN25" s="42"/>
      <c r="AO25" s="66"/>
      <c r="AP25" s="156"/>
      <c r="AQ25" s="173">
        <f>VLOOKUP(BJ25,[1]eMHH!$F$4:$H$3000,3,FALSE)</f>
        <v>12.129999999999997</v>
      </c>
      <c r="AR25" s="173"/>
      <c r="AS25" s="287" t="str">
        <f>VLOOKUP(BJ25,[1]eMHH!$I$4:$DV$515,13,FALSE)</f>
        <v>During the most recent dispute in this village, were any women involved in resolving it?</v>
      </c>
      <c r="AT25" s="287"/>
      <c r="AU25" s="287"/>
      <c r="AV25" s="287"/>
      <c r="AW25" s="287"/>
      <c r="AX25" s="287"/>
      <c r="AY25" s="287"/>
      <c r="AZ25" s="287"/>
      <c r="BA25" s="287"/>
      <c r="BB25" s="287"/>
      <c r="BC25" s="287"/>
      <c r="BD25" s="287"/>
      <c r="BE25" s="287"/>
      <c r="BF25" s="287"/>
      <c r="BG25" s="287"/>
      <c r="BH25" s="287"/>
      <c r="BI25" s="287"/>
      <c r="BJ25" s="174" t="s">
        <v>61</v>
      </c>
      <c r="BK25" s="174"/>
    </row>
    <row r="26" spans="1:67" s="161" customFormat="1" ht="15" customHeight="1">
      <c r="A26" s="257">
        <v>2</v>
      </c>
      <c r="B26" s="387" t="str">
        <f>VLOOKUP(BJ19,[1]eMHH!$I$4:$DU$515,16,FALSE)</f>
        <v>There Have Been a Few Cases of Villagers Not Helping Each Other and/or Cooperating</v>
      </c>
      <c r="C26" s="387"/>
      <c r="D26" s="387"/>
      <c r="E26" s="387"/>
      <c r="F26" s="387"/>
      <c r="G26" s="387"/>
      <c r="H26" s="387"/>
      <c r="I26" s="387"/>
      <c r="J26" s="387"/>
      <c r="K26" s="387"/>
      <c r="L26" s="387"/>
      <c r="M26" s="387"/>
      <c r="N26" s="387"/>
      <c r="O26" s="387"/>
      <c r="P26" s="387"/>
      <c r="Q26" s="387"/>
      <c r="R26" s="387"/>
      <c r="S26" s="413"/>
      <c r="T26" s="13"/>
      <c r="U26" s="307"/>
      <c r="V26" s="175">
        <v>3</v>
      </c>
      <c r="W26" s="188" t="str">
        <f>VLOOKUP(BN17,[1]eMHH!$I$4:$DU$515,17,FALSE)</f>
        <v>Theft of Livestock</v>
      </c>
      <c r="X26" s="66"/>
      <c r="Y26" s="189"/>
      <c r="Z26" s="189"/>
      <c r="AA26" s="189"/>
      <c r="AB26" s="189"/>
      <c r="AC26" s="189"/>
      <c r="AD26" s="189"/>
      <c r="AF26" s="175">
        <v>8</v>
      </c>
      <c r="AG26" s="188" t="str">
        <f>VLOOKUP(BN17,[1]eMHH!$I$4:$DU$515,22,FALSE)</f>
        <v>Murder or Death (Blood)</v>
      </c>
      <c r="AH26" s="155"/>
      <c r="AI26" s="189"/>
      <c r="AJ26" s="189"/>
      <c r="AK26" s="189"/>
      <c r="AL26" s="189"/>
      <c r="AM26" s="14"/>
      <c r="AN26" s="42"/>
      <c r="AO26" s="14"/>
      <c r="AP26" s="156"/>
      <c r="AQ26" s="181"/>
      <c r="AR26" s="181"/>
      <c r="AS26" s="287"/>
      <c r="AT26" s="287"/>
      <c r="AU26" s="287"/>
      <c r="AV26" s="287"/>
      <c r="AW26" s="287"/>
      <c r="AX26" s="287"/>
      <c r="AY26" s="287"/>
      <c r="AZ26" s="287"/>
      <c r="BA26" s="287"/>
      <c r="BB26" s="287"/>
      <c r="BC26" s="287"/>
      <c r="BD26" s="287"/>
      <c r="BE26" s="287"/>
      <c r="BF26" s="287"/>
      <c r="BG26" s="287"/>
      <c r="BH26" s="287"/>
      <c r="BI26" s="290"/>
      <c r="BJ26" s="186">
        <f>VLOOKUP(BJ25,[1]eMHH!$I$4:$DV$515,65,FALSE)</f>
        <v>2</v>
      </c>
      <c r="BK26" s="186"/>
    </row>
    <row r="27" spans="1:67" s="161" customFormat="1" ht="14.25" customHeight="1">
      <c r="A27" s="257"/>
      <c r="B27" s="391"/>
      <c r="C27" s="391"/>
      <c r="D27" s="391"/>
      <c r="E27" s="391"/>
      <c r="F27" s="391"/>
      <c r="G27" s="391"/>
      <c r="H27" s="391"/>
      <c r="I27" s="391"/>
      <c r="J27" s="391"/>
      <c r="K27" s="391"/>
      <c r="L27" s="391"/>
      <c r="M27" s="391"/>
      <c r="N27" s="391"/>
      <c r="O27" s="391"/>
      <c r="P27" s="391"/>
      <c r="Q27" s="391"/>
      <c r="R27" s="391"/>
      <c r="S27" s="175" t="s">
        <v>0</v>
      </c>
      <c r="T27" s="13"/>
      <c r="U27" s="307"/>
      <c r="V27" s="175">
        <v>4</v>
      </c>
      <c r="W27" s="188" t="str">
        <f>VLOOKUP(BN17,[1]eMHH!$I$4:$DU$515,18,FALSE)</f>
        <v>Theft of Other Property</v>
      </c>
      <c r="X27" s="66"/>
      <c r="Y27" s="66"/>
      <c r="Z27" s="62"/>
      <c r="AA27" s="62"/>
      <c r="AB27" s="62"/>
      <c r="AC27" s="62"/>
      <c r="AD27" s="62"/>
      <c r="AF27" s="214">
        <v>9</v>
      </c>
      <c r="AG27" s="188" t="str">
        <f>VLOOKUP(BN17,[1]eMHH!$I$4:$DU$515,23,FALSE)</f>
        <v>Personal Insult / Respect</v>
      </c>
      <c r="AH27" s="155"/>
      <c r="AI27" s="189"/>
      <c r="AJ27" s="189"/>
      <c r="AK27" s="189"/>
      <c r="AL27" s="189"/>
      <c r="AM27" s="14"/>
      <c r="AN27" s="42"/>
      <c r="AO27" s="66"/>
      <c r="AP27" s="156"/>
      <c r="AQ27" s="175">
        <v>1</v>
      </c>
      <c r="AR27" s="215" t="str">
        <f>VLOOKUP(BJ25,[1]eMHH!$I$4:$DU$515,15,FALSE)</f>
        <v>No</v>
      </c>
      <c r="AS27" s="132"/>
      <c r="AT27" s="334"/>
      <c r="AU27" s="334"/>
      <c r="AV27" s="334"/>
      <c r="AW27" s="334"/>
      <c r="AX27" s="334"/>
      <c r="AY27" s="334"/>
      <c r="AZ27" s="24"/>
      <c r="BA27" s="217"/>
      <c r="BB27" s="335"/>
      <c r="BC27" s="335"/>
      <c r="BD27" s="335"/>
      <c r="BE27" s="335"/>
      <c r="BF27" s="216"/>
      <c r="BG27" s="328"/>
      <c r="BH27" s="336"/>
      <c r="BI27" s="175" t="s">
        <v>0</v>
      </c>
      <c r="BJ27" s="193">
        <f>VLOOKUP(BJ25,[1]eMHH!$I$4:$DV$3046,4,FALSE)</f>
        <v>0</v>
      </c>
      <c r="BK27" s="193"/>
    </row>
    <row r="28" spans="1:67" s="161" customFormat="1" ht="14.25" customHeight="1">
      <c r="A28" s="175" t="s">
        <v>7</v>
      </c>
      <c r="B28" s="414" t="str">
        <f>VLOOKUP(BJ19,[1]eMHH!$I$4:$DU$515,17,FALSE)</f>
        <v>People Are Never Helping Each Other</v>
      </c>
      <c r="C28" s="223"/>
      <c r="D28" s="223"/>
      <c r="E28" s="223"/>
      <c r="F28" s="223"/>
      <c r="G28" s="223"/>
      <c r="H28" s="223"/>
      <c r="I28" s="223"/>
      <c r="J28" s="223"/>
      <c r="K28" s="223"/>
      <c r="L28" s="223"/>
      <c r="M28" s="223"/>
      <c r="N28" s="223"/>
      <c r="O28" s="223"/>
      <c r="P28" s="223"/>
      <c r="Q28" s="223"/>
      <c r="R28" s="223"/>
      <c r="S28" s="175" t="s">
        <v>1</v>
      </c>
      <c r="T28" s="13"/>
      <c r="U28" s="307"/>
      <c r="V28" s="175">
        <v>5</v>
      </c>
      <c r="W28" s="188" t="str">
        <f>VLOOKUP(BN17,[1]eMHH!$I$4:$DU$515,19,FALSE)</f>
        <v>Repayment of Loan</v>
      </c>
      <c r="X28" s="66"/>
      <c r="Y28" s="66"/>
      <c r="Z28" s="150"/>
      <c r="AA28" s="150"/>
      <c r="AB28" s="150"/>
      <c r="AC28" s="150"/>
      <c r="AD28" s="150"/>
      <c r="AE28" s="178"/>
      <c r="AF28" s="415"/>
      <c r="AG28" s="416"/>
      <c r="AH28" s="416"/>
      <c r="AI28" s="417"/>
      <c r="AJ28" s="417"/>
      <c r="AK28" s="418"/>
      <c r="AL28" s="419"/>
      <c r="AM28" s="175" t="s">
        <v>0</v>
      </c>
      <c r="AN28" s="175" t="s">
        <v>1</v>
      </c>
      <c r="AO28" s="66"/>
      <c r="AP28" s="156"/>
      <c r="AQ28" s="175">
        <v>2</v>
      </c>
      <c r="AR28" s="219" t="str">
        <f>VLOOKUP(BJ25,[1]eMHH!$I$4:$DU$515,16,FALSE)</f>
        <v>Yes</v>
      </c>
      <c r="AS28" s="220"/>
      <c r="AT28" s="341"/>
      <c r="AU28" s="341"/>
      <c r="AV28" s="341"/>
      <c r="AW28" s="341"/>
      <c r="AX28" s="341"/>
      <c r="AY28" s="341"/>
      <c r="AZ28" s="49"/>
      <c r="BA28" s="222"/>
      <c r="BB28" s="341"/>
      <c r="BC28" s="341"/>
      <c r="BD28" s="341"/>
      <c r="BE28" s="341"/>
      <c r="BF28" s="221"/>
      <c r="BG28" s="205"/>
      <c r="BH28" s="205"/>
      <c r="BI28" s="175" t="s">
        <v>1</v>
      </c>
    </row>
    <row r="29" spans="1:67" s="161" customFormat="1" ht="14.25" customHeight="1">
      <c r="U29" s="162"/>
      <c r="V29" s="257" t="s">
        <v>9</v>
      </c>
      <c r="W29" s="420" t="str">
        <f>VLOOKUP(BN17,[1]eMHH!$I$4:$DU$515,24,FALSE)</f>
        <v>Other:</v>
      </c>
      <c r="X29" s="421"/>
      <c r="Y29" s="421"/>
      <c r="Z29" s="421"/>
      <c r="AA29" s="421"/>
      <c r="AB29" s="421"/>
      <c r="AC29" s="421"/>
      <c r="AD29" s="421"/>
      <c r="AE29" s="421"/>
      <c r="AF29" s="421"/>
      <c r="AG29" s="421"/>
      <c r="AH29" s="421"/>
      <c r="AI29" s="421"/>
      <c r="AJ29" s="421"/>
      <c r="AK29" s="421"/>
      <c r="AL29" s="421"/>
      <c r="AM29" s="422"/>
      <c r="AN29" s="422"/>
      <c r="AO29" s="14"/>
      <c r="AP29" s="156"/>
    </row>
    <row r="30" spans="1:67" s="161" customFormat="1" ht="15" customHeight="1">
      <c r="A30" s="172">
        <f>VLOOKUP(BJ22,[1]eMHH!$F$4:$H$3000,3,FALSE)</f>
        <v>12.049999999999999</v>
      </c>
      <c r="B30" s="311"/>
      <c r="C30" s="287" t="str">
        <f>VLOOKUP(BJ22,[1]eMHH!$I$4:$DV$515,13,FALSE)</f>
        <v>If you had to collect money from somewhere outside the village and you and your relatives could not collect the money because you were too busy or because you were sick, would you be willing to ask someone outside of your family to collect the money for you?</v>
      </c>
      <c r="D30" s="287"/>
      <c r="E30" s="287"/>
      <c r="F30" s="287"/>
      <c r="G30" s="287"/>
      <c r="H30" s="287"/>
      <c r="I30" s="287"/>
      <c r="J30" s="287"/>
      <c r="K30" s="287"/>
      <c r="L30" s="287"/>
      <c r="M30" s="287"/>
      <c r="N30" s="287"/>
      <c r="O30" s="287"/>
      <c r="P30" s="287"/>
      <c r="Q30" s="287"/>
      <c r="R30" s="287"/>
      <c r="S30" s="287"/>
      <c r="U30" s="162"/>
      <c r="V30" s="257"/>
      <c r="W30" s="420"/>
      <c r="X30" s="421"/>
      <c r="Y30" s="421"/>
      <c r="Z30" s="421"/>
      <c r="AA30" s="421"/>
      <c r="AB30" s="421"/>
      <c r="AC30" s="421"/>
      <c r="AD30" s="421"/>
      <c r="AE30" s="421"/>
      <c r="AF30" s="421"/>
      <c r="AG30" s="421"/>
      <c r="AH30" s="421"/>
      <c r="AI30" s="421"/>
      <c r="AJ30" s="421"/>
      <c r="AK30" s="421"/>
      <c r="AL30" s="421"/>
      <c r="AM30" s="421"/>
      <c r="AN30" s="421"/>
      <c r="AO30" s="14"/>
      <c r="AP30" s="156"/>
      <c r="AQ30" s="172">
        <f>VLOOKUP(BJ30,[1]eMHH!$F$4:$H$3000,3,FALSE)</f>
        <v>12.139999999999997</v>
      </c>
      <c r="AR30" s="311"/>
      <c r="AS30" s="159" t="str">
        <f>VLOOKUP(BJ30,[1]eMHH!$I$4:$DV$515,13,FALSE)</f>
        <v>During the past few years, have there been any tribal feuds among people in this village or between people in this village and people living outside the village?</v>
      </c>
      <c r="AT30" s="159"/>
      <c r="AU30" s="159"/>
      <c r="AV30" s="159"/>
      <c r="AW30" s="159"/>
      <c r="AX30" s="159"/>
      <c r="AY30" s="159"/>
      <c r="AZ30" s="159"/>
      <c r="BA30" s="159"/>
      <c r="BB30" s="159"/>
      <c r="BC30" s="159"/>
      <c r="BD30" s="159"/>
      <c r="BE30" s="159"/>
      <c r="BF30" s="159"/>
      <c r="BG30" s="159"/>
      <c r="BH30" s="159"/>
      <c r="BI30" s="160"/>
      <c r="BJ30" s="228">
        <v>16.11</v>
      </c>
      <c r="BK30" s="330"/>
    </row>
    <row r="31" spans="1:67" s="161" customFormat="1" ht="15" customHeight="1">
      <c r="A31" s="241"/>
      <c r="B31" s="366"/>
      <c r="C31" s="287"/>
      <c r="D31" s="287"/>
      <c r="E31" s="287"/>
      <c r="F31" s="287"/>
      <c r="G31" s="287"/>
      <c r="H31" s="287"/>
      <c r="I31" s="287"/>
      <c r="J31" s="287"/>
      <c r="K31" s="287"/>
      <c r="L31" s="287"/>
      <c r="M31" s="287"/>
      <c r="N31" s="287"/>
      <c r="O31" s="287"/>
      <c r="P31" s="287"/>
      <c r="Q31" s="287"/>
      <c r="R31" s="287"/>
      <c r="S31" s="287"/>
      <c r="U31" s="162"/>
      <c r="V31" s="257"/>
      <c r="W31" s="420"/>
      <c r="X31" s="421"/>
      <c r="Y31" s="421"/>
      <c r="Z31" s="421"/>
      <c r="AA31" s="421"/>
      <c r="AB31" s="421"/>
      <c r="AC31" s="421"/>
      <c r="AD31" s="421"/>
      <c r="AE31" s="421"/>
      <c r="AF31" s="421"/>
      <c r="AG31" s="421"/>
      <c r="AH31" s="421"/>
      <c r="AI31" s="421"/>
      <c r="AJ31" s="421"/>
      <c r="AK31" s="421"/>
      <c r="AL31" s="421"/>
      <c r="AM31" s="421"/>
      <c r="AN31" s="421"/>
      <c r="AO31" s="41"/>
      <c r="AP31" s="156"/>
      <c r="AQ31" s="241"/>
      <c r="AR31" s="366"/>
      <c r="AS31" s="184"/>
      <c r="AT31" s="184"/>
      <c r="AU31" s="184"/>
      <c r="AV31" s="184"/>
      <c r="AW31" s="184"/>
      <c r="AX31" s="184"/>
      <c r="AY31" s="184"/>
      <c r="AZ31" s="184"/>
      <c r="BA31" s="184"/>
      <c r="BB31" s="184"/>
      <c r="BC31" s="184"/>
      <c r="BD31" s="184"/>
      <c r="BE31" s="184"/>
      <c r="BF31" s="184"/>
      <c r="BG31" s="184"/>
      <c r="BH31" s="184"/>
      <c r="BI31" s="185"/>
      <c r="BJ31" s="187">
        <f>VLOOKUP(BJ30,[1]eMHH!$I$4:$DV$515,65,FALSE)</f>
        <v>3</v>
      </c>
      <c r="BK31" s="186"/>
    </row>
    <row r="32" spans="1:67" s="161" customFormat="1" ht="15" customHeight="1">
      <c r="A32" s="241"/>
      <c r="B32" s="366"/>
      <c r="C32" s="287"/>
      <c r="D32" s="287"/>
      <c r="E32" s="287"/>
      <c r="F32" s="287"/>
      <c r="G32" s="287"/>
      <c r="H32" s="287"/>
      <c r="I32" s="287"/>
      <c r="J32" s="287"/>
      <c r="K32" s="287"/>
      <c r="L32" s="287"/>
      <c r="M32" s="287"/>
      <c r="N32" s="287"/>
      <c r="O32" s="287"/>
      <c r="P32" s="287"/>
      <c r="Q32" s="287"/>
      <c r="R32" s="287"/>
      <c r="S32" s="287"/>
      <c r="U32" s="162"/>
      <c r="V32" s="257" t="s">
        <v>9</v>
      </c>
      <c r="W32" s="420" t="str">
        <f>VLOOKUP(BN17,[1]eMHH!$I$4:$DU$515,25,FALSE)</f>
        <v>Other:</v>
      </c>
      <c r="X32" s="421"/>
      <c r="Y32" s="421"/>
      <c r="Z32" s="421"/>
      <c r="AA32" s="421"/>
      <c r="AB32" s="421"/>
      <c r="AC32" s="421"/>
      <c r="AD32" s="421"/>
      <c r="AE32" s="421"/>
      <c r="AF32" s="421"/>
      <c r="AG32" s="421"/>
      <c r="AH32" s="421"/>
      <c r="AI32" s="421"/>
      <c r="AJ32" s="421"/>
      <c r="AK32" s="421"/>
      <c r="AL32" s="421"/>
      <c r="AM32" s="421"/>
      <c r="AN32" s="421"/>
      <c r="AO32" s="189"/>
      <c r="AP32" s="156"/>
      <c r="AQ32" s="241"/>
      <c r="AR32" s="366"/>
      <c r="AS32" s="184"/>
      <c r="AT32" s="184"/>
      <c r="AU32" s="184"/>
      <c r="AV32" s="184"/>
      <c r="AW32" s="184"/>
      <c r="AX32" s="184"/>
      <c r="AY32" s="184"/>
      <c r="AZ32" s="184"/>
      <c r="BA32" s="184"/>
      <c r="BB32" s="184"/>
      <c r="BC32" s="184"/>
      <c r="BD32" s="184"/>
      <c r="BE32" s="184"/>
      <c r="BF32" s="184"/>
      <c r="BG32" s="184"/>
      <c r="BH32" s="184"/>
      <c r="BI32" s="185"/>
      <c r="BJ32" s="333">
        <f>VLOOKUP(BJ30,[1]eMHH!$I$4:$DV$3046,4,FALSE)</f>
        <v>12.169999999999996</v>
      </c>
      <c r="BK32" s="323"/>
    </row>
    <row r="33" spans="1:68" s="161" customFormat="1" ht="15" customHeight="1">
      <c r="A33" s="241"/>
      <c r="B33" s="366"/>
      <c r="C33" s="287"/>
      <c r="D33" s="287"/>
      <c r="E33" s="287"/>
      <c r="F33" s="287"/>
      <c r="G33" s="287"/>
      <c r="H33" s="287"/>
      <c r="I33" s="287"/>
      <c r="J33" s="287"/>
      <c r="K33" s="287"/>
      <c r="L33" s="287"/>
      <c r="M33" s="287"/>
      <c r="N33" s="287"/>
      <c r="O33" s="287"/>
      <c r="P33" s="287"/>
      <c r="Q33" s="287"/>
      <c r="R33" s="287"/>
      <c r="S33" s="287"/>
      <c r="T33" s="13"/>
      <c r="U33" s="307"/>
      <c r="V33" s="257"/>
      <c r="W33" s="420"/>
      <c r="X33" s="421"/>
      <c r="Y33" s="421"/>
      <c r="Z33" s="421"/>
      <c r="AA33" s="421"/>
      <c r="AB33" s="421"/>
      <c r="AC33" s="421"/>
      <c r="AD33" s="421"/>
      <c r="AE33" s="421"/>
      <c r="AF33" s="421"/>
      <c r="AG33" s="421"/>
      <c r="AH33" s="421"/>
      <c r="AI33" s="421"/>
      <c r="AJ33" s="421"/>
      <c r="AK33" s="421"/>
      <c r="AL33" s="421"/>
      <c r="AM33" s="421"/>
      <c r="AN33" s="421"/>
      <c r="AO33" s="275"/>
      <c r="AP33" s="156"/>
      <c r="AQ33" s="404" t="str">
        <f>VLOOKUP(BJ30,[1]eMHH!$I$4:$DV$515,14,FALSE)</f>
        <v>[DO NOT INCLUDE DISPUTES]</v>
      </c>
      <c r="AR33" s="405"/>
      <c r="AS33" s="405"/>
      <c r="AT33" s="405"/>
      <c r="AU33" s="405"/>
      <c r="AV33" s="405"/>
      <c r="AW33" s="405"/>
      <c r="AX33" s="405"/>
      <c r="AY33" s="405"/>
      <c r="AZ33" s="405"/>
      <c r="BA33" s="405"/>
      <c r="BB33" s="405"/>
      <c r="BC33" s="405"/>
      <c r="BD33" s="405"/>
      <c r="BE33" s="405"/>
      <c r="BF33" s="405"/>
      <c r="BG33" s="405"/>
      <c r="BH33" s="405"/>
      <c r="BI33" s="406"/>
      <c r="BJ33" s="14"/>
      <c r="BK33" s="156"/>
    </row>
    <row r="34" spans="1:68" s="161" customFormat="1" ht="15" customHeight="1">
      <c r="A34" s="241"/>
      <c r="B34" s="366"/>
      <c r="C34" s="287"/>
      <c r="D34" s="287"/>
      <c r="E34" s="287"/>
      <c r="F34" s="287"/>
      <c r="G34" s="287"/>
      <c r="H34" s="287"/>
      <c r="I34" s="287"/>
      <c r="J34" s="287"/>
      <c r="K34" s="287"/>
      <c r="L34" s="287"/>
      <c r="M34" s="287"/>
      <c r="N34" s="287"/>
      <c r="O34" s="287"/>
      <c r="P34" s="287"/>
      <c r="Q34" s="287"/>
      <c r="R34" s="287"/>
      <c r="S34" s="287"/>
      <c r="T34" s="13"/>
      <c r="U34" s="307"/>
      <c r="V34" s="257"/>
      <c r="W34" s="420"/>
      <c r="X34" s="421"/>
      <c r="Y34" s="421"/>
      <c r="Z34" s="421"/>
      <c r="AA34" s="421"/>
      <c r="AB34" s="421"/>
      <c r="AC34" s="421"/>
      <c r="AD34" s="421"/>
      <c r="AE34" s="421"/>
      <c r="AF34" s="421"/>
      <c r="AG34" s="421"/>
      <c r="AH34" s="421"/>
      <c r="AI34" s="421"/>
      <c r="AJ34" s="421"/>
      <c r="AK34" s="421"/>
      <c r="AL34" s="421"/>
      <c r="AM34" s="421"/>
      <c r="AN34" s="421"/>
      <c r="AP34" s="156"/>
      <c r="AQ34" s="195">
        <v>1</v>
      </c>
      <c r="AR34" s="344" t="str">
        <f>VLOOKUP(BJ30,[1]eMHH!$I$4:$DU$515,15,FALSE)</f>
        <v>No</v>
      </c>
      <c r="AS34" s="155"/>
      <c r="AT34" s="196" t="str">
        <f>CONCATENATE("[&gt;&gt;",VLOOKUP('12ii'!BJ30,[1]eMHH!$I$4:$DV$3046,4,FALSE),"]")</f>
        <v>[&gt;&gt;12.17]</v>
      </c>
      <c r="AV34" s="411"/>
      <c r="AW34" s="411"/>
      <c r="AX34" s="155"/>
      <c r="AY34" s="155"/>
      <c r="BI34" s="285"/>
      <c r="BJ34" s="41"/>
      <c r="BK34" s="156"/>
    </row>
    <row r="35" spans="1:68" s="161" customFormat="1" ht="14.25" customHeight="1">
      <c r="A35" s="214">
        <v>1</v>
      </c>
      <c r="B35" s="215" t="str">
        <f>VLOOKUP(BJ22,[1]eMHH!$I$4:$DU$515,15,FALSE)</f>
        <v>No</v>
      </c>
      <c r="C35" s="334"/>
      <c r="D35" s="334"/>
      <c r="E35" s="334"/>
      <c r="F35" s="334"/>
      <c r="G35" s="334"/>
      <c r="H35" s="334"/>
      <c r="I35" s="334"/>
      <c r="J35" s="24"/>
      <c r="K35" s="217"/>
      <c r="L35" s="335"/>
      <c r="M35" s="335"/>
      <c r="N35" s="335"/>
      <c r="O35" s="335"/>
      <c r="P35" s="216"/>
      <c r="Q35" s="328"/>
      <c r="R35" s="336"/>
      <c r="S35" s="175" t="s">
        <v>0</v>
      </c>
      <c r="U35" s="162"/>
      <c r="V35" s="257" t="s">
        <v>9</v>
      </c>
      <c r="W35" s="420" t="str">
        <f>VLOOKUP(BN17,[1]eMHH!$I$4:$DU$515,26,FALSE)</f>
        <v>Other:</v>
      </c>
      <c r="X35" s="201"/>
      <c r="Y35" s="202"/>
      <c r="Z35" s="202"/>
      <c r="AA35" s="202"/>
      <c r="AB35" s="202"/>
      <c r="AC35" s="202"/>
      <c r="AD35" s="202"/>
      <c r="AE35" s="202"/>
      <c r="AF35" s="202"/>
      <c r="AG35" s="202"/>
      <c r="AH35" s="202"/>
      <c r="AI35" s="202"/>
      <c r="AJ35" s="202"/>
      <c r="AK35" s="202"/>
      <c r="AL35" s="202"/>
      <c r="AM35" s="202"/>
      <c r="AN35" s="203"/>
      <c r="AP35" s="156"/>
      <c r="AQ35" s="175">
        <v>2</v>
      </c>
      <c r="AR35" s="344" t="str">
        <f>VLOOKUP(BJ30,[1]eMHH!$I$4:$DU$515,16,FALSE)</f>
        <v>Yes, Among People of This Village</v>
      </c>
      <c r="BI35" s="285"/>
      <c r="BK35" s="156"/>
    </row>
    <row r="36" spans="1:68" s="161" customFormat="1" ht="14.25" customHeight="1">
      <c r="A36" s="175">
        <v>2</v>
      </c>
      <c r="B36" s="219" t="str">
        <f>VLOOKUP(BJ22,[1]eMHH!$I$4:$DU$515,16,FALSE)</f>
        <v>Yes</v>
      </c>
      <c r="C36" s="224"/>
      <c r="D36" s="341"/>
      <c r="E36" s="341"/>
      <c r="F36" s="341"/>
      <c r="G36" s="341"/>
      <c r="H36" s="341"/>
      <c r="I36" s="341"/>
      <c r="J36" s="49"/>
      <c r="K36" s="222"/>
      <c r="L36" s="341"/>
      <c r="M36" s="341"/>
      <c r="N36" s="341"/>
      <c r="O36" s="341"/>
      <c r="P36" s="221"/>
      <c r="Q36" s="205"/>
      <c r="R36" s="205"/>
      <c r="S36" s="175" t="s">
        <v>1</v>
      </c>
      <c r="T36" s="13"/>
      <c r="U36" s="307"/>
      <c r="V36" s="257"/>
      <c r="W36" s="420"/>
      <c r="X36" s="423"/>
      <c r="Y36" s="302"/>
      <c r="Z36" s="302"/>
      <c r="AA36" s="302"/>
      <c r="AB36" s="302"/>
      <c r="AC36" s="302"/>
      <c r="AD36" s="302"/>
      <c r="AE36" s="302"/>
      <c r="AF36" s="302"/>
      <c r="AG36" s="302"/>
      <c r="AH36" s="302"/>
      <c r="AI36" s="302"/>
      <c r="AJ36" s="302"/>
      <c r="AK36" s="302"/>
      <c r="AL36" s="302"/>
      <c r="AM36" s="302"/>
      <c r="AN36" s="303"/>
      <c r="AP36" s="156"/>
      <c r="AQ36" s="175">
        <v>3</v>
      </c>
      <c r="AR36" s="219" t="str">
        <f>VLOOKUP(BJ30,[1]eMHH!$I$4:$DU$515,17,FALSE)</f>
        <v>Yes, Between People In This Village and In Another Village</v>
      </c>
      <c r="AS36" s="220"/>
      <c r="AT36" s="220"/>
      <c r="AU36" s="220"/>
      <c r="AV36" s="220"/>
      <c r="AW36" s="220"/>
      <c r="AX36" s="220"/>
      <c r="AY36" s="220"/>
      <c r="AZ36" s="220"/>
      <c r="BA36" s="220"/>
      <c r="BB36" s="220"/>
      <c r="BC36" s="220"/>
      <c r="BD36" s="220"/>
      <c r="BE36" s="220"/>
      <c r="BF36" s="220"/>
      <c r="BG36" s="220"/>
      <c r="BH36" s="220"/>
      <c r="BI36" s="424"/>
      <c r="BK36" s="156"/>
    </row>
    <row r="37" spans="1:68" s="161" customFormat="1" ht="14.25" customHeight="1">
      <c r="V37" s="257"/>
      <c r="W37" s="420"/>
      <c r="X37" s="207"/>
      <c r="Y37" s="208"/>
      <c r="Z37" s="208"/>
      <c r="AA37" s="208"/>
      <c r="AB37" s="208"/>
      <c r="AC37" s="208"/>
      <c r="AD37" s="208"/>
      <c r="AE37" s="208"/>
      <c r="AF37" s="208"/>
      <c r="AG37" s="208"/>
      <c r="AH37" s="208"/>
      <c r="AI37" s="208"/>
      <c r="AJ37" s="208"/>
      <c r="AK37" s="208"/>
      <c r="AL37" s="208"/>
      <c r="AM37" s="208"/>
      <c r="AN37" s="209"/>
      <c r="AP37" s="156"/>
      <c r="AQ37" s="175" t="s">
        <v>0</v>
      </c>
      <c r="AR37" s="425" t="s">
        <v>84</v>
      </c>
      <c r="AS37" s="426"/>
      <c r="AT37" s="293"/>
      <c r="AU37" s="297" t="str">
        <f>CONCATENATE("[&gt;&gt;",VLOOKUP('12ii'!BJ30,[1]eMHH!$I$4:$DV$3046,4,FALSE),"]")</f>
        <v>[&gt;&gt;12.17]</v>
      </c>
      <c r="AV37" s="295"/>
      <c r="AW37" s="58"/>
      <c r="AX37" s="295"/>
      <c r="AY37" s="58"/>
      <c r="AZ37" s="175" t="s">
        <v>1</v>
      </c>
      <c r="BA37" s="426" t="s">
        <v>85</v>
      </c>
      <c r="BB37" s="426"/>
      <c r="BC37" s="293"/>
      <c r="BD37" s="427"/>
      <c r="BE37" s="297" t="str">
        <f>CONCATENATE("[&gt;&gt;",VLOOKUP('12ii'!BJ30,[1]eMHH!$I$4:$DV$3046,4,FALSE),"]")</f>
        <v>[&gt;&gt;12.17]</v>
      </c>
      <c r="BF37" s="295"/>
      <c r="BG37" s="58"/>
      <c r="BH37" s="58"/>
      <c r="BI37" s="428"/>
      <c r="BK37" s="156"/>
    </row>
    <row r="38" spans="1:68" s="161" customFormat="1" ht="14.25" customHeight="1">
      <c r="T38" s="13"/>
      <c r="U38" s="14"/>
    </row>
    <row r="39" spans="1:68" ht="14.25" customHeight="1"/>
    <row r="40" spans="1:68" ht="14.25" customHeight="1"/>
    <row r="41" spans="1:68" ht="15.75" customHeight="1">
      <c r="A41" s="10" t="str">
        <f>CONCATENATE([1]Sections!$A$1:$E$1," - / - ",[1]Sections!$A$15," ",[1]Sections!$B$15,": ",[1]Sections!$D$15," [ ",[1]Sections!$V$2," ",ROMAN(COUNT($BM$1:$BM$761))," / ",ROMAN(BM41)," ]")</f>
        <v>Male Head of Household Questionnaire - / - Section 12: Social Issues [ Page II / II ]</v>
      </c>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55"/>
      <c r="BK41" s="155"/>
      <c r="BM41" s="267">
        <v>2</v>
      </c>
    </row>
    <row r="42" spans="1:68" ht="6" customHeight="1">
      <c r="A42" s="289"/>
      <c r="B42" s="289"/>
      <c r="BJ42" s="155"/>
      <c r="BK42" s="155"/>
    </row>
    <row r="43" spans="1:68" ht="15" customHeight="1">
      <c r="A43" s="172">
        <f>VLOOKUP(BJ49,[1]eMHH!$F$4:$H$3000,3,FALSE)</f>
        <v>12.149999999999997</v>
      </c>
      <c r="B43" s="173"/>
      <c r="C43" s="159" t="str">
        <f>VLOOKUP(BJ49,[1]eMHH!$I$4:$DV$515,13,FALSE)</f>
        <v>What was the cause of the [MOST RECENT] tribal feud?</v>
      </c>
      <c r="D43" s="159"/>
      <c r="E43" s="159"/>
      <c r="F43" s="159"/>
      <c r="G43" s="159"/>
      <c r="H43" s="159"/>
      <c r="I43" s="159"/>
      <c r="J43" s="159"/>
      <c r="K43" s="159"/>
      <c r="L43" s="159"/>
      <c r="M43" s="159"/>
      <c r="N43" s="159"/>
      <c r="O43" s="159"/>
      <c r="P43" s="159"/>
      <c r="Q43" s="159"/>
      <c r="R43" s="159"/>
      <c r="S43" s="160"/>
      <c r="U43" s="307"/>
      <c r="V43" s="172">
        <f>VLOOKUP(BO43,[1]eMHH!$F$4:$H$3000,3,FALSE)</f>
        <v>12.179999999999996</v>
      </c>
      <c r="W43" s="173"/>
      <c r="X43" s="159" t="str">
        <f>VLOOKUP(BO43,[1]eMHH!$I$4:$DV$515,13,FALSE)</f>
        <v>What was damaged?</v>
      </c>
      <c r="Y43" s="159"/>
      <c r="Z43" s="159"/>
      <c r="AA43" s="159"/>
      <c r="AB43" s="159"/>
      <c r="AC43" s="159"/>
      <c r="AD43" s="159"/>
      <c r="AE43" s="159"/>
      <c r="AF43" s="159"/>
      <c r="AG43" s="159"/>
      <c r="AH43" s="159"/>
      <c r="AI43" s="159"/>
      <c r="AJ43" s="159"/>
      <c r="AK43" s="159"/>
      <c r="AL43" s="159"/>
      <c r="AM43" s="159"/>
      <c r="AN43" s="160"/>
      <c r="AP43" s="307"/>
      <c r="AQ43" s="172">
        <f>VLOOKUP(BJ43,[1]eMHH!$F$4:$H$3000,3,FALSE)</f>
        <v>12.199999999999996</v>
      </c>
      <c r="AR43" s="173"/>
      <c r="AS43" s="159" t="str">
        <f>VLOOKUP(BJ43,[1]eMHH!$I$4:$DV$515,13,FALSE)</f>
        <v>During the past 12 months, have you or your household been affected by insecurity or violence inside the village or on the roads in this district?</v>
      </c>
      <c r="AT43" s="159"/>
      <c r="AU43" s="159"/>
      <c r="AV43" s="159"/>
      <c r="AW43" s="159"/>
      <c r="AX43" s="159"/>
      <c r="AY43" s="159"/>
      <c r="AZ43" s="159"/>
      <c r="BA43" s="159"/>
      <c r="BB43" s="159"/>
      <c r="BC43" s="159"/>
      <c r="BD43" s="159"/>
      <c r="BE43" s="159"/>
      <c r="BF43" s="159"/>
      <c r="BG43" s="159"/>
      <c r="BH43" s="159"/>
      <c r="BI43" s="160"/>
      <c r="BJ43" s="174">
        <v>12.02</v>
      </c>
      <c r="BK43" s="174"/>
      <c r="BO43" s="174">
        <v>18.13</v>
      </c>
      <c r="BP43" s="174"/>
    </row>
    <row r="44" spans="1:68" ht="15" customHeight="1">
      <c r="A44" s="238" t="str">
        <f>VLOOKUP(BJ49,[1]eMHH!$I$4:$DV$515,14,FALSE)</f>
        <v>[MARK ALL MENTIONED]</v>
      </c>
      <c r="B44" s="429"/>
      <c r="C44" s="429"/>
      <c r="D44" s="429"/>
      <c r="E44" s="429"/>
      <c r="F44" s="429"/>
      <c r="G44" s="429"/>
      <c r="H44" s="429"/>
      <c r="I44" s="429"/>
      <c r="J44" s="429"/>
      <c r="K44" s="429"/>
      <c r="L44" s="429"/>
      <c r="M44" s="429"/>
      <c r="N44" s="429"/>
      <c r="O44" s="429"/>
      <c r="P44" s="429"/>
      <c r="Q44" s="429"/>
      <c r="R44" s="429"/>
      <c r="S44" s="430"/>
      <c r="U44" s="307"/>
      <c r="V44" s="238" t="str">
        <f>VLOOKUP(BO43,[1]eMHH!$I$4:$DV$515,14,FALSE)</f>
        <v>[MARK ALL MENTIONED]</v>
      </c>
      <c r="W44" s="429"/>
      <c r="X44" s="429"/>
      <c r="Y44" s="429"/>
      <c r="Z44" s="429"/>
      <c r="AA44" s="429"/>
      <c r="AB44" s="429"/>
      <c r="AC44" s="429"/>
      <c r="AD44" s="429"/>
      <c r="AE44" s="429"/>
      <c r="AF44" s="429"/>
      <c r="AG44" s="429"/>
      <c r="AH44" s="429"/>
      <c r="AI44" s="429"/>
      <c r="AJ44" s="429"/>
      <c r="AK44" s="429"/>
      <c r="AL44" s="429"/>
      <c r="AM44" s="429"/>
      <c r="AN44" s="430"/>
      <c r="AP44" s="307"/>
      <c r="AQ44" s="241"/>
      <c r="AR44" s="242"/>
      <c r="AS44" s="184"/>
      <c r="AT44" s="184"/>
      <c r="AU44" s="184"/>
      <c r="AV44" s="184"/>
      <c r="AW44" s="184"/>
      <c r="AX44" s="184"/>
      <c r="AY44" s="184"/>
      <c r="AZ44" s="184"/>
      <c r="BA44" s="184"/>
      <c r="BB44" s="184"/>
      <c r="BC44" s="184"/>
      <c r="BD44" s="184"/>
      <c r="BE44" s="184"/>
      <c r="BF44" s="184"/>
      <c r="BG44" s="184"/>
      <c r="BH44" s="184"/>
      <c r="BI44" s="185"/>
      <c r="BJ44" s="186">
        <f>VLOOKUP(BJ43,[1]eMHH!$I$4:$DV$515,65,FALSE)</f>
        <v>5</v>
      </c>
      <c r="BK44" s="186"/>
      <c r="BO44" s="186">
        <f>VLOOKUP(BO43,[1]eMHH!$I$4:$DV$515,65,FALSE)</f>
        <v>24</v>
      </c>
      <c r="BP44" s="186"/>
    </row>
    <row r="45" spans="1:68" ht="15" customHeight="1">
      <c r="A45" s="175">
        <v>1</v>
      </c>
      <c r="B45" s="176" t="str">
        <f>VLOOKUP(BJ49,[1]eMHH!$I$4:$DU$515,15,FALSE)</f>
        <v>Land Ownership Dispute</v>
      </c>
      <c r="C45" s="132"/>
      <c r="D45" s="161"/>
      <c r="E45" s="161"/>
      <c r="F45" s="161"/>
      <c r="G45" s="161"/>
      <c r="H45" s="161"/>
      <c r="I45" s="161"/>
      <c r="J45" s="161"/>
      <c r="K45" s="175">
        <v>6</v>
      </c>
      <c r="L45" s="188" t="str">
        <f>VLOOKUP(BJ49,[1]eMHH!$I$4:$DU$515,20,FALSE)</f>
        <v>Marriage</v>
      </c>
      <c r="M45" s="161"/>
      <c r="N45" s="161"/>
      <c r="O45" s="161"/>
      <c r="P45" s="161"/>
      <c r="Q45" s="161"/>
      <c r="R45" s="161"/>
      <c r="S45" s="285"/>
      <c r="U45" s="307"/>
      <c r="V45" s="175" t="s">
        <v>7</v>
      </c>
      <c r="W45" s="215" t="str">
        <f>VLOOKUP(BO43,[1]eMHH!$I$4:$DU$515,15,FALSE)</f>
        <v>No, No Buildings or Infrastructure Were Damaged or Destroyed</v>
      </c>
      <c r="AF45" s="44"/>
      <c r="AN45" s="42"/>
      <c r="AP45" s="307"/>
      <c r="AQ45" s="180"/>
      <c r="AR45" s="181"/>
      <c r="AS45" s="165"/>
      <c r="AT45" s="165"/>
      <c r="AU45" s="165"/>
      <c r="AV45" s="165"/>
      <c r="AW45" s="165"/>
      <c r="AX45" s="165"/>
      <c r="AY45" s="165"/>
      <c r="AZ45" s="165"/>
      <c r="BA45" s="165"/>
      <c r="BB45" s="165"/>
      <c r="BC45" s="165"/>
      <c r="BD45" s="165"/>
      <c r="BE45" s="165"/>
      <c r="BF45" s="165"/>
      <c r="BG45" s="165"/>
      <c r="BH45" s="165"/>
      <c r="BI45" s="166"/>
      <c r="BJ45" s="174">
        <v>12.01</v>
      </c>
      <c r="BK45" s="174"/>
      <c r="BO45" s="193">
        <f>VLOOKUP(BO43,[1]eMHH!$I$4:$DV$3046,4,FALSE)</f>
        <v>0</v>
      </c>
      <c r="BP45" s="193"/>
    </row>
    <row r="46" spans="1:68" ht="14.25" customHeight="1">
      <c r="A46" s="175">
        <v>2</v>
      </c>
      <c r="B46" s="188" t="str">
        <f>VLOOKUP(BJ49,[1]eMHH!$I$4:$DU$515,16,FALSE)</f>
        <v>Water / Irrigation Dispute</v>
      </c>
      <c r="C46" s="189"/>
      <c r="D46" s="177"/>
      <c r="E46" s="155"/>
      <c r="F46" s="155"/>
      <c r="G46" s="155"/>
      <c r="H46" s="155"/>
      <c r="I46" s="41"/>
      <c r="J46" s="161"/>
      <c r="K46" s="175">
        <v>7</v>
      </c>
      <c r="L46" s="188" t="str">
        <f>VLOOKUP(BJ49,[1]eMHH!$I$4:$DU$515,21,FALSE)</f>
        <v>Honor</v>
      </c>
      <c r="M46" s="155"/>
      <c r="N46" s="155"/>
      <c r="O46" s="155"/>
      <c r="P46" s="155"/>
      <c r="Q46" s="155"/>
      <c r="S46" s="42"/>
      <c r="T46" s="66"/>
      <c r="U46" s="156"/>
      <c r="V46" s="175">
        <v>1</v>
      </c>
      <c r="W46" s="431" t="str">
        <f>VLOOKUP(BO43,[1]eMHH!$I$4:$DU$515,16,FALSE)</f>
        <v>Dwelling of Commander</v>
      </c>
      <c r="X46" s="432"/>
      <c r="Y46" s="433"/>
      <c r="Z46" s="432"/>
      <c r="AA46" s="432"/>
      <c r="AB46" s="432"/>
      <c r="AC46" s="432"/>
      <c r="AD46" s="434"/>
      <c r="AE46" s="435"/>
      <c r="AF46" s="257">
        <v>11</v>
      </c>
      <c r="AG46" s="436" t="str">
        <f>VLOOKUP(BO43,[1]eMHH!$I$4:$DU$515,26,FALSE)</f>
        <v>Office of Police or Army</v>
      </c>
      <c r="AH46" s="436"/>
      <c r="AI46" s="436"/>
      <c r="AJ46" s="436"/>
      <c r="AK46" s="436"/>
      <c r="AL46" s="436"/>
      <c r="AM46" s="436"/>
      <c r="AN46" s="436"/>
      <c r="AO46" s="66"/>
      <c r="AP46" s="156"/>
      <c r="AQ46" s="175">
        <v>1</v>
      </c>
      <c r="AR46" s="176" t="str">
        <f>VLOOKUP(BJ43,[1]eMHH!$I$4:$DU$515,15,FALSE)</f>
        <v>No</v>
      </c>
      <c r="AS46" s="189"/>
      <c r="AT46" s="189"/>
      <c r="AU46" s="189"/>
      <c r="AV46" s="189"/>
      <c r="AW46" s="189"/>
      <c r="AX46" s="189"/>
      <c r="AY46" s="189"/>
      <c r="AZ46" s="189"/>
      <c r="BA46" s="178"/>
      <c r="BB46" s="339"/>
      <c r="BC46" s="339"/>
      <c r="BD46" s="339"/>
      <c r="BE46" s="339"/>
      <c r="BF46" s="178"/>
      <c r="BG46" s="199"/>
      <c r="BH46" s="179"/>
      <c r="BI46" s="175" t="s">
        <v>0</v>
      </c>
    </row>
    <row r="47" spans="1:68" ht="14.25" customHeight="1">
      <c r="A47" s="175">
        <v>3</v>
      </c>
      <c r="B47" s="188" t="str">
        <f>VLOOKUP(BJ49,[1]eMHH!$I$4:$DU$515,17,FALSE)</f>
        <v>Theft of Livestock</v>
      </c>
      <c r="C47" s="66"/>
      <c r="D47" s="189"/>
      <c r="E47" s="189"/>
      <c r="F47" s="189"/>
      <c r="G47" s="189"/>
      <c r="H47" s="189"/>
      <c r="I47" s="189"/>
      <c r="J47" s="161"/>
      <c r="K47" s="175">
        <v>8</v>
      </c>
      <c r="L47" s="188" t="str">
        <f>VLOOKUP(BJ49,[1]eMHH!$I$4:$DU$515,22,FALSE)</f>
        <v>Murder or Death (Blood)</v>
      </c>
      <c r="M47" s="155"/>
      <c r="N47" s="189"/>
      <c r="O47" s="189"/>
      <c r="P47" s="189"/>
      <c r="Q47" s="189"/>
      <c r="S47" s="42"/>
      <c r="U47" s="156"/>
      <c r="V47" s="175">
        <v>2</v>
      </c>
      <c r="W47" s="188" t="str">
        <f>VLOOKUP(BO43,[1]eMHH!$I$4:$DU$515,17,FALSE)</f>
        <v>Dwelling of Village Leader(s)</v>
      </c>
      <c r="X47" s="189"/>
      <c r="Y47" s="189"/>
      <c r="Z47" s="189"/>
      <c r="AA47" s="189"/>
      <c r="AB47" s="189"/>
      <c r="AC47" s="189"/>
      <c r="AD47" s="189"/>
      <c r="AF47" s="257"/>
      <c r="AG47" s="437"/>
      <c r="AH47" s="437"/>
      <c r="AI47" s="437"/>
      <c r="AJ47" s="437"/>
      <c r="AK47" s="437"/>
      <c r="AL47" s="437"/>
      <c r="AM47" s="437"/>
      <c r="AN47" s="437"/>
      <c r="AP47" s="156"/>
      <c r="AQ47" s="175">
        <v>2</v>
      </c>
      <c r="AR47" s="188" t="str">
        <f>VLOOKUP(BJ43,[1]eMHH!$I$4:$DU$515,16,FALSE)</f>
        <v>Yes, Insecurity or Violence Inside the Village</v>
      </c>
      <c r="AS47" s="189"/>
      <c r="AT47" s="339"/>
      <c r="AU47" s="339"/>
      <c r="AV47" s="339"/>
      <c r="AW47" s="339"/>
      <c r="AX47" s="339"/>
      <c r="AY47" s="339"/>
      <c r="AZ47" s="339"/>
      <c r="BA47" s="339"/>
      <c r="BB47" s="339"/>
      <c r="BC47" s="339"/>
      <c r="BD47" s="339"/>
      <c r="BE47" s="339"/>
      <c r="BF47" s="178"/>
      <c r="BG47" s="199"/>
      <c r="BH47" s="199"/>
      <c r="BI47" s="175" t="s">
        <v>1</v>
      </c>
      <c r="BJ47" s="186">
        <f>VLOOKUP(BJ45,[1]eMHH!$I$4:$DV$515,65,FALSE)</f>
        <v>3</v>
      </c>
      <c r="BK47" s="186"/>
    </row>
    <row r="48" spans="1:68" ht="14.25" customHeight="1">
      <c r="A48" s="175">
        <v>4</v>
      </c>
      <c r="B48" s="188" t="str">
        <f>VLOOKUP(BJ49,[1]eMHH!$I$4:$DU$515,18,FALSE)</f>
        <v>Theft of Other Property</v>
      </c>
      <c r="C48" s="66"/>
      <c r="D48" s="66"/>
      <c r="E48" s="62"/>
      <c r="F48" s="62"/>
      <c r="G48" s="62"/>
      <c r="H48" s="62"/>
      <c r="I48" s="62"/>
      <c r="J48" s="161"/>
      <c r="K48" s="214">
        <v>9</v>
      </c>
      <c r="L48" s="188" t="str">
        <f>VLOOKUP(BJ49,[1]eMHH!$I$4:$DU$515,23,FALSE)</f>
        <v>Personal Insult / Respect</v>
      </c>
      <c r="M48" s="155"/>
      <c r="N48" s="189"/>
      <c r="O48" s="189"/>
      <c r="P48" s="189"/>
      <c r="Q48" s="189"/>
      <c r="S48" s="42"/>
      <c r="T48" s="66"/>
      <c r="U48" s="156"/>
      <c r="V48" s="175">
        <v>3</v>
      </c>
      <c r="W48" s="188" t="str">
        <f>VLOOKUP(BO43,[1]eMHH!$I$4:$DU$515,18,FALSE)</f>
        <v>Dwelling of Landowner(s)</v>
      </c>
      <c r="X48" s="66"/>
      <c r="Y48" s="66"/>
      <c r="Z48" s="62"/>
      <c r="AA48" s="62"/>
      <c r="AB48" s="62"/>
      <c r="AC48" s="62"/>
      <c r="AD48" s="62"/>
      <c r="AF48" s="195">
        <v>12</v>
      </c>
      <c r="AG48" s="246" t="str">
        <f>VLOOKUP(BO43,[1]eMHH!$I$4:$DU$515,27,FALSE)</f>
        <v>Well / Drinking Water Source</v>
      </c>
      <c r="AH48" s="155"/>
      <c r="AI48" s="197"/>
      <c r="AJ48" s="197"/>
      <c r="AK48" s="189"/>
      <c r="AL48" s="189"/>
      <c r="AM48" s="189"/>
      <c r="AN48" s="198"/>
      <c r="AO48" s="66"/>
      <c r="AP48" s="156"/>
      <c r="AQ48" s="175">
        <v>3</v>
      </c>
      <c r="AR48" s="188" t="str">
        <f>VLOOKUP(BJ43,[1]eMHH!$I$4:$DU$515,17,FALSE)</f>
        <v>Yes, Insecurity or Violence on District Roads</v>
      </c>
      <c r="AS48" s="339"/>
      <c r="AT48" s="339"/>
      <c r="AU48" s="339"/>
      <c r="AV48" s="339"/>
      <c r="AW48" s="339"/>
      <c r="AX48" s="339"/>
      <c r="AY48" s="339"/>
      <c r="AZ48" s="339"/>
      <c r="BA48" s="339"/>
      <c r="BB48" s="339"/>
      <c r="BC48" s="339"/>
      <c r="BD48" s="339"/>
      <c r="BE48" s="339"/>
      <c r="BF48" s="178"/>
      <c r="BG48" s="199"/>
      <c r="BH48" s="179"/>
      <c r="BI48" s="42"/>
      <c r="BJ48" s="210"/>
      <c r="BK48" s="210"/>
    </row>
    <row r="49" spans="1:68" ht="14.25" customHeight="1">
      <c r="A49" s="214">
        <v>5</v>
      </c>
      <c r="B49" s="188" t="str">
        <f>VLOOKUP(BJ49,[1]eMHH!$I$4:$DU$515,19,FALSE)</f>
        <v>Repayment of Loan</v>
      </c>
      <c r="C49" s="66"/>
      <c r="D49" s="66"/>
      <c r="E49" s="150"/>
      <c r="F49" s="150"/>
      <c r="G49" s="150"/>
      <c r="H49" s="150"/>
      <c r="I49" s="150"/>
      <c r="J49" s="178"/>
      <c r="K49" s="438"/>
      <c r="L49" s="416"/>
      <c r="M49" s="416"/>
      <c r="N49" s="417"/>
      <c r="O49" s="417"/>
      <c r="P49" s="418"/>
      <c r="Q49" s="419"/>
      <c r="R49" s="175" t="s">
        <v>0</v>
      </c>
      <c r="S49" s="175" t="s">
        <v>1</v>
      </c>
      <c r="T49" s="66"/>
      <c r="U49" s="156"/>
      <c r="V49" s="257">
        <v>4</v>
      </c>
      <c r="W49" s="386" t="str">
        <f>VLOOKUP(BO43,[1]eMHH!$I$4:$DU$515,19,FALSE)</f>
        <v>Dwelling of Whitebeard(s) / Tribal Elder(s)</v>
      </c>
      <c r="X49" s="387"/>
      <c r="Y49" s="387"/>
      <c r="Z49" s="387"/>
      <c r="AA49" s="387"/>
      <c r="AB49" s="387"/>
      <c r="AC49" s="387"/>
      <c r="AD49" s="387"/>
      <c r="AE49" s="388"/>
      <c r="AF49" s="175">
        <v>13</v>
      </c>
      <c r="AG49" s="246" t="str">
        <f>VLOOKUP(BO43,[1]eMHH!$I$4:$DU$515,28,FALSE)</f>
        <v>Irrigation Canal</v>
      </c>
      <c r="AH49" s="155"/>
      <c r="AI49" s="197"/>
      <c r="AJ49" s="197"/>
      <c r="AK49" s="189"/>
      <c r="AL49" s="189"/>
      <c r="AM49" s="155"/>
      <c r="AN49" s="357"/>
      <c r="AO49" s="66"/>
      <c r="AP49" s="156"/>
      <c r="AQ49" s="175">
        <v>4</v>
      </c>
      <c r="AR49" s="219" t="str">
        <f>VLOOKUP(BJ43,[1]eMHH!$I$4:$DU$515,18,FALSE)</f>
        <v>Yes, Both Insecurity or Violence Inside the Village and on District Roads</v>
      </c>
      <c r="AS49" s="204"/>
      <c r="AT49" s="204"/>
      <c r="AU49" s="204"/>
      <c r="AV49" s="204"/>
      <c r="AW49" s="204"/>
      <c r="AX49" s="204"/>
      <c r="AY49" s="204"/>
      <c r="AZ49" s="204"/>
      <c r="BA49" s="204"/>
      <c r="BB49" s="204"/>
      <c r="BC49" s="204"/>
      <c r="BD49" s="204"/>
      <c r="BE49" s="204"/>
      <c r="BF49" s="204"/>
      <c r="BG49" s="204"/>
      <c r="BH49" s="204"/>
      <c r="BI49" s="118"/>
      <c r="BJ49" s="228">
        <v>16.13</v>
      </c>
      <c r="BK49" s="174"/>
    </row>
    <row r="50" spans="1:68" ht="14.25" customHeight="1">
      <c r="A50" s="257" t="s">
        <v>9</v>
      </c>
      <c r="B50" s="420" t="str">
        <f>VLOOKUP(BJ49,[1]eMHH!$I$4:$DU$515,24,FALSE)</f>
        <v>Other:</v>
      </c>
      <c r="C50" s="201"/>
      <c r="D50" s="202"/>
      <c r="E50" s="202"/>
      <c r="F50" s="202"/>
      <c r="G50" s="202"/>
      <c r="H50" s="202"/>
      <c r="I50" s="202"/>
      <c r="J50" s="202"/>
      <c r="K50" s="202"/>
      <c r="L50" s="202"/>
      <c r="M50" s="202"/>
      <c r="N50" s="202"/>
      <c r="O50" s="202"/>
      <c r="P50" s="202"/>
      <c r="Q50" s="202"/>
      <c r="R50" s="302"/>
      <c r="S50" s="303"/>
      <c r="U50" s="156"/>
      <c r="V50" s="257"/>
      <c r="W50" s="390"/>
      <c r="X50" s="391"/>
      <c r="Y50" s="391"/>
      <c r="Z50" s="391"/>
      <c r="AA50" s="391"/>
      <c r="AB50" s="391"/>
      <c r="AC50" s="391"/>
      <c r="AD50" s="391"/>
      <c r="AE50" s="392"/>
      <c r="AF50" s="214">
        <v>14</v>
      </c>
      <c r="AG50" s="246" t="str">
        <f>VLOOKUP(BO43,[1]eMHH!$I$4:$DU$515,29,FALSE)</f>
        <v>School(s)</v>
      </c>
      <c r="AH50" s="155"/>
      <c r="AI50" s="62"/>
      <c r="AJ50" s="439"/>
      <c r="AK50" s="66"/>
      <c r="AL50" s="62"/>
      <c r="AM50" s="155"/>
      <c r="AN50" s="357"/>
      <c r="AP50" s="156"/>
      <c r="AQ50" s="257" t="s">
        <v>9</v>
      </c>
      <c r="AR50" s="440" t="str">
        <f>VLOOKUP(BJ43,[1]eMHH!$I$4:$DU$515,19,FALSE)</f>
        <v>Other:</v>
      </c>
      <c r="AS50" s="441"/>
      <c r="AT50" s="442"/>
      <c r="AU50" s="442"/>
      <c r="AV50" s="442"/>
      <c r="AW50" s="442"/>
      <c r="AX50" s="442"/>
      <c r="AY50" s="442"/>
      <c r="AZ50" s="442"/>
      <c r="BA50" s="442"/>
      <c r="BB50" s="442"/>
      <c r="BC50" s="442"/>
      <c r="BD50" s="442"/>
      <c r="BE50" s="442"/>
      <c r="BF50" s="442"/>
      <c r="BG50" s="442"/>
      <c r="BH50" s="442"/>
      <c r="BI50" s="443"/>
      <c r="BJ50" s="186">
        <f>VLOOKUP(BJ49,[1]eMHH!$I$4:$DV$515,65,FALSE)</f>
        <v>12</v>
      </c>
      <c r="BK50" s="186"/>
    </row>
    <row r="51" spans="1:68" ht="14.25" customHeight="1">
      <c r="A51" s="257"/>
      <c r="B51" s="420"/>
      <c r="C51" s="207"/>
      <c r="D51" s="208"/>
      <c r="E51" s="208"/>
      <c r="F51" s="208"/>
      <c r="G51" s="208"/>
      <c r="H51" s="208"/>
      <c r="I51" s="208"/>
      <c r="J51" s="208"/>
      <c r="K51" s="208"/>
      <c r="L51" s="208"/>
      <c r="M51" s="208"/>
      <c r="N51" s="208"/>
      <c r="O51" s="208"/>
      <c r="P51" s="208"/>
      <c r="Q51" s="208"/>
      <c r="R51" s="208"/>
      <c r="S51" s="209"/>
      <c r="U51" s="156"/>
      <c r="V51" s="175">
        <v>5</v>
      </c>
      <c r="W51" s="188" t="str">
        <f>VLOOKUP(BO43,[1]eMHH!$I$4:$DU$515,20,FALSE)</f>
        <v>Dwelling of Council Member(s)</v>
      </c>
      <c r="X51" s="66"/>
      <c r="Y51" s="66"/>
      <c r="Z51" s="189"/>
      <c r="AA51" s="189"/>
      <c r="AB51" s="189"/>
      <c r="AC51" s="189"/>
      <c r="AD51" s="189"/>
      <c r="AF51" s="257">
        <v>15</v>
      </c>
      <c r="AG51" s="436" t="str">
        <f>VLOOKUP(BO43,[1]eMHH!$I$4:$DU$515,30,FALSE)</f>
        <v>Clinic / Other Health Facility</v>
      </c>
      <c r="AH51" s="436"/>
      <c r="AI51" s="436"/>
      <c r="AJ51" s="436"/>
      <c r="AK51" s="436"/>
      <c r="AL51" s="436"/>
      <c r="AM51" s="436"/>
      <c r="AN51" s="436"/>
      <c r="AP51" s="156"/>
      <c r="AQ51" s="257"/>
      <c r="AR51" s="400"/>
      <c r="AS51" s="401"/>
      <c r="AT51" s="402"/>
      <c r="AU51" s="402"/>
      <c r="AV51" s="402"/>
      <c r="AW51" s="402"/>
      <c r="AX51" s="402"/>
      <c r="AY51" s="402"/>
      <c r="AZ51" s="402"/>
      <c r="BA51" s="402"/>
      <c r="BB51" s="402"/>
      <c r="BC51" s="402"/>
      <c r="BD51" s="402"/>
      <c r="BE51" s="402"/>
      <c r="BF51" s="402"/>
      <c r="BG51" s="402"/>
      <c r="BH51" s="402"/>
      <c r="BI51" s="403"/>
      <c r="BJ51" s="193">
        <f>VLOOKUP(BJ49,[1]eMHH!$I$4:$DV$3046,4,FALSE)</f>
        <v>0</v>
      </c>
      <c r="BK51" s="193"/>
    </row>
    <row r="52" spans="1:68" ht="14.25" customHeight="1">
      <c r="A52" s="257" t="s">
        <v>9</v>
      </c>
      <c r="B52" s="420" t="str">
        <f>VLOOKUP(BJ49,[1]eMHH!$I$4:$DU$515,25,FALSE)</f>
        <v>Other:</v>
      </c>
      <c r="C52" s="201"/>
      <c r="D52" s="202"/>
      <c r="E52" s="202"/>
      <c r="F52" s="202"/>
      <c r="G52" s="202"/>
      <c r="H52" s="202"/>
      <c r="I52" s="202"/>
      <c r="J52" s="202"/>
      <c r="K52" s="202"/>
      <c r="L52" s="202"/>
      <c r="M52" s="202"/>
      <c r="N52" s="202"/>
      <c r="O52" s="202"/>
      <c r="P52" s="202"/>
      <c r="Q52" s="202"/>
      <c r="R52" s="202"/>
      <c r="S52" s="203"/>
      <c r="T52" s="268"/>
      <c r="U52" s="156"/>
      <c r="V52" s="175">
        <v>6</v>
      </c>
      <c r="W52" s="188" t="str">
        <f>VLOOKUP(BO43,[1]eMHH!$I$4:$DU$515,21,FALSE)</f>
        <v>Dwelling of Other Powerful People</v>
      </c>
      <c r="AF52" s="257"/>
      <c r="AG52" s="437"/>
      <c r="AH52" s="437"/>
      <c r="AI52" s="437"/>
      <c r="AJ52" s="437"/>
      <c r="AK52" s="437"/>
      <c r="AL52" s="437"/>
      <c r="AM52" s="437"/>
      <c r="AN52" s="437"/>
      <c r="AO52" s="41"/>
      <c r="AP52" s="156"/>
      <c r="AQ52" s="257"/>
      <c r="AR52" s="400"/>
      <c r="AS52" s="401"/>
      <c r="AT52" s="402"/>
      <c r="AU52" s="402"/>
      <c r="AV52" s="402"/>
      <c r="AW52" s="402"/>
      <c r="AX52" s="402"/>
      <c r="AY52" s="402"/>
      <c r="AZ52" s="402"/>
      <c r="BA52" s="402"/>
      <c r="BB52" s="402"/>
      <c r="BC52" s="402"/>
      <c r="BD52" s="402"/>
      <c r="BE52" s="402"/>
      <c r="BF52" s="402"/>
      <c r="BG52" s="402"/>
      <c r="BH52" s="402"/>
      <c r="BI52" s="403"/>
      <c r="BJ52" s="268"/>
      <c r="BK52" s="268"/>
    </row>
    <row r="53" spans="1:68" ht="14.25" customHeight="1">
      <c r="A53" s="257"/>
      <c r="B53" s="420"/>
      <c r="C53" s="207"/>
      <c r="D53" s="208"/>
      <c r="E53" s="208"/>
      <c r="F53" s="208"/>
      <c r="G53" s="208"/>
      <c r="H53" s="208"/>
      <c r="I53" s="208"/>
      <c r="J53" s="208"/>
      <c r="K53" s="208"/>
      <c r="L53" s="208"/>
      <c r="M53" s="208"/>
      <c r="N53" s="208"/>
      <c r="O53" s="208"/>
      <c r="P53" s="208"/>
      <c r="Q53" s="208"/>
      <c r="R53" s="208"/>
      <c r="S53" s="209"/>
      <c r="U53" s="156"/>
      <c r="V53" s="175">
        <v>7</v>
      </c>
      <c r="W53" s="188" t="str">
        <f>VLOOKUP(BO43,[1]eMHH!$I$4:$DU$515,22,FALSE)</f>
        <v>Dwelling of NGO Worker(s)</v>
      </c>
      <c r="X53" s="161"/>
      <c r="Y53" s="161"/>
      <c r="Z53" s="161"/>
      <c r="AA53" s="161"/>
      <c r="AB53" s="161"/>
      <c r="AC53" s="161"/>
      <c r="AD53" s="161"/>
      <c r="AF53" s="195">
        <v>16</v>
      </c>
      <c r="AG53" s="246" t="str">
        <f>VLOOKUP(BO43,[1]eMHH!$I$4:$DU$515,31,FALSE)</f>
        <v>Bridge</v>
      </c>
      <c r="AH53" s="161"/>
      <c r="AI53" s="161"/>
      <c r="AJ53" s="161"/>
      <c r="AK53" s="161"/>
      <c r="AL53" s="161"/>
      <c r="AM53" s="161"/>
      <c r="AN53" s="285"/>
      <c r="AO53" s="189"/>
      <c r="AP53" s="156"/>
      <c r="AQ53" s="257"/>
      <c r="AR53" s="400"/>
      <c r="AS53" s="401"/>
      <c r="AT53" s="402"/>
      <c r="AU53" s="402"/>
      <c r="AV53" s="402"/>
      <c r="AW53" s="402"/>
      <c r="AX53" s="402"/>
      <c r="AY53" s="402"/>
      <c r="AZ53" s="402"/>
      <c r="BA53" s="402"/>
      <c r="BB53" s="402"/>
      <c r="BC53" s="402"/>
      <c r="BD53" s="402"/>
      <c r="BE53" s="402"/>
      <c r="BF53" s="402"/>
      <c r="BG53" s="402"/>
      <c r="BH53" s="402"/>
      <c r="BI53" s="403"/>
      <c r="BJ53" s="268"/>
      <c r="BK53" s="268"/>
    </row>
    <row r="54" spans="1:68" ht="14.25" customHeight="1">
      <c r="A54" s="257" t="s">
        <v>9</v>
      </c>
      <c r="B54" s="420" t="str">
        <f>VLOOKUP(BJ49,[1]eMHH!$I$4:$DU$515,26,FALSE)</f>
        <v>Other:</v>
      </c>
      <c r="C54" s="201"/>
      <c r="D54" s="202"/>
      <c r="E54" s="202"/>
      <c r="F54" s="202"/>
      <c r="G54" s="202"/>
      <c r="H54" s="202"/>
      <c r="I54" s="202"/>
      <c r="J54" s="202"/>
      <c r="K54" s="202"/>
      <c r="L54" s="202"/>
      <c r="M54" s="202"/>
      <c r="N54" s="202"/>
      <c r="O54" s="202"/>
      <c r="P54" s="202"/>
      <c r="Q54" s="202"/>
      <c r="R54" s="202"/>
      <c r="S54" s="203"/>
      <c r="U54" s="156"/>
      <c r="V54" s="175">
        <v>8</v>
      </c>
      <c r="W54" s="188" t="str">
        <f>VLOOKUP(BO43,[1]eMHH!$I$4:$DU$515,23,FALSE)</f>
        <v>Dwelling of Other Villager(s)</v>
      </c>
      <c r="X54" s="161"/>
      <c r="Y54" s="161"/>
      <c r="Z54" s="161"/>
      <c r="AA54" s="161"/>
      <c r="AB54" s="161"/>
      <c r="AC54" s="161"/>
      <c r="AD54" s="161"/>
      <c r="AF54" s="175">
        <v>17</v>
      </c>
      <c r="AG54" s="246" t="str">
        <f>VLOOKUP(BO43,[1]eMHH!$I$4:$DU$515,32,FALSE)</f>
        <v>Road</v>
      </c>
      <c r="AH54" s="161"/>
      <c r="AI54" s="161"/>
      <c r="AJ54" s="161"/>
      <c r="AK54" s="161"/>
      <c r="AL54" s="161"/>
      <c r="AM54" s="161"/>
      <c r="AN54" s="285"/>
      <c r="AO54" s="275"/>
      <c r="AP54" s="156"/>
      <c r="AQ54" s="257"/>
      <c r="AR54" s="400"/>
      <c r="AS54" s="407"/>
      <c r="AT54" s="408"/>
      <c r="AU54" s="408"/>
      <c r="AV54" s="408"/>
      <c r="AW54" s="408"/>
      <c r="AX54" s="408"/>
      <c r="AY54" s="408"/>
      <c r="AZ54" s="408"/>
      <c r="BA54" s="408"/>
      <c r="BB54" s="408"/>
      <c r="BC54" s="408"/>
      <c r="BD54" s="408"/>
      <c r="BE54" s="408"/>
      <c r="BF54" s="408"/>
      <c r="BG54" s="408"/>
      <c r="BH54" s="408"/>
      <c r="BI54" s="409"/>
      <c r="BJ54" s="268"/>
      <c r="BK54" s="268"/>
    </row>
    <row r="55" spans="1:68" ht="14.25" customHeight="1">
      <c r="A55" s="257"/>
      <c r="B55" s="420"/>
      <c r="C55" s="207"/>
      <c r="D55" s="208"/>
      <c r="E55" s="208"/>
      <c r="F55" s="208"/>
      <c r="G55" s="208"/>
      <c r="H55" s="208"/>
      <c r="I55" s="208"/>
      <c r="J55" s="208"/>
      <c r="K55" s="208"/>
      <c r="L55" s="208"/>
      <c r="M55" s="208"/>
      <c r="N55" s="208"/>
      <c r="O55" s="208"/>
      <c r="P55" s="208"/>
      <c r="Q55" s="208"/>
      <c r="R55" s="208"/>
      <c r="S55" s="209"/>
      <c r="U55" s="156"/>
      <c r="V55" s="175">
        <v>9</v>
      </c>
      <c r="W55" s="188" t="str">
        <f>VLOOKUP(BO43,[1]eMHH!$I$4:$DU$515,24,FALSE)</f>
        <v>Office of NGO</v>
      </c>
      <c r="X55" s="161"/>
      <c r="Y55" s="161"/>
      <c r="Z55" s="161"/>
      <c r="AA55" s="161"/>
      <c r="AB55" s="161"/>
      <c r="AC55" s="161"/>
      <c r="AD55" s="161"/>
      <c r="AE55" s="178"/>
      <c r="AF55" s="175">
        <v>18</v>
      </c>
      <c r="AG55" s="246" t="str">
        <f>VLOOKUP(BO43,[1]eMHH!$I$4:$DU$515,33,FALSE)</f>
        <v>Community Center</v>
      </c>
      <c r="AH55" s="161"/>
      <c r="AI55" s="161"/>
      <c r="AJ55" s="161"/>
      <c r="AK55" s="161"/>
      <c r="AL55" s="161"/>
      <c r="AM55" s="41"/>
      <c r="AN55" s="274"/>
      <c r="AO55" s="161"/>
      <c r="AP55" s="156"/>
      <c r="BJ55" s="268"/>
      <c r="BK55" s="268"/>
    </row>
    <row r="56" spans="1:68" ht="15" customHeight="1">
      <c r="U56" s="156"/>
      <c r="V56" s="214">
        <v>10</v>
      </c>
      <c r="W56" s="246" t="str">
        <f>VLOOKUP(BO43,[1]eMHH!$I$4:$DU$515,25,FALSE)</f>
        <v>Office of CDC</v>
      </c>
      <c r="X56" s="161"/>
      <c r="Y56" s="161"/>
      <c r="Z56" s="161"/>
      <c r="AA56" s="161"/>
      <c r="AB56" s="161"/>
      <c r="AC56" s="161"/>
      <c r="AD56" s="161"/>
      <c r="AE56" s="178"/>
      <c r="AF56" s="175">
        <v>19</v>
      </c>
      <c r="AG56" s="246" t="str">
        <f>VLOOKUP(BO43,[1]eMHH!$I$4:$DU$515,34,FALSE)</f>
        <v>Warehouse / Storage Facility</v>
      </c>
      <c r="AN56" s="42"/>
      <c r="AO56" s="161"/>
      <c r="AP56" s="156"/>
      <c r="AQ56" s="286">
        <f>VLOOKUP(BJ56,[1]eMHH!$F$4:$H$3000,3,FALSE)</f>
        <v>12.209999999999996</v>
      </c>
      <c r="AR56" s="286"/>
      <c r="AS56" s="287" t="str">
        <f>VLOOKUP(BJ56,[1]eMHH!$I$4:$DV$515,13,FALSE)</f>
        <v>Do you think that the presence of foreign forces helps the government in securing this district or their presence creates difficulties for the government to provide security?</v>
      </c>
      <c r="AT56" s="287"/>
      <c r="AU56" s="287"/>
      <c r="AV56" s="287"/>
      <c r="AW56" s="287"/>
      <c r="AX56" s="287"/>
      <c r="AY56" s="287"/>
      <c r="AZ56" s="287"/>
      <c r="BA56" s="287"/>
      <c r="BB56" s="287"/>
      <c r="BC56" s="287"/>
      <c r="BD56" s="287"/>
      <c r="BE56" s="287"/>
      <c r="BF56" s="287"/>
      <c r="BG56" s="287"/>
      <c r="BH56" s="287"/>
      <c r="BI56" s="287"/>
      <c r="BJ56" s="210" t="s">
        <v>58</v>
      </c>
    </row>
    <row r="57" spans="1:68" ht="15" customHeight="1">
      <c r="A57" s="340">
        <f>VLOOKUP(BO57,[1]eMHH!$F$4:$H$3000,3,FALSE)</f>
        <v>12.159999999999997</v>
      </c>
      <c r="B57" s="291"/>
      <c r="C57" s="169" t="str">
        <f>VLOOKUP(BO57,[1]eMHH!$I$4:$DV$515,13,FALSE)</f>
        <v>Has the [MOST RECENT] tribal feud been resolved?</v>
      </c>
      <c r="D57" s="169"/>
      <c r="E57" s="169"/>
      <c r="F57" s="169"/>
      <c r="G57" s="169"/>
      <c r="H57" s="169"/>
      <c r="I57" s="169"/>
      <c r="J57" s="169"/>
      <c r="K57" s="169"/>
      <c r="L57" s="169"/>
      <c r="M57" s="169"/>
      <c r="N57" s="169"/>
      <c r="O57" s="169"/>
      <c r="P57" s="169"/>
      <c r="Q57" s="169"/>
      <c r="R57" s="169"/>
      <c r="S57" s="160"/>
      <c r="U57" s="307"/>
      <c r="V57" s="444"/>
      <c r="W57" s="11"/>
      <c r="X57" s="11"/>
      <c r="Y57" s="11"/>
      <c r="Z57" s="11"/>
      <c r="AA57" s="11"/>
      <c r="AB57" s="11"/>
      <c r="AC57" s="11"/>
      <c r="AD57" s="11"/>
      <c r="AE57" s="11"/>
      <c r="AF57" s="214">
        <v>20</v>
      </c>
      <c r="AG57" s="246" t="str">
        <f>VLOOKUP(BO43,[1]eMHH!$I$4:$DU$515,35,FALSE)</f>
        <v>Mosque</v>
      </c>
      <c r="AN57" s="118"/>
      <c r="AO57" s="161"/>
      <c r="AP57" s="156"/>
      <c r="AQ57" s="286"/>
      <c r="AR57" s="286"/>
      <c r="AS57" s="287"/>
      <c r="AT57" s="287"/>
      <c r="AU57" s="287"/>
      <c r="AV57" s="287"/>
      <c r="AW57" s="287"/>
      <c r="AX57" s="287"/>
      <c r="AY57" s="287"/>
      <c r="AZ57" s="287"/>
      <c r="BA57" s="287"/>
      <c r="BB57" s="287"/>
      <c r="BC57" s="287"/>
      <c r="BD57" s="287"/>
      <c r="BE57" s="287"/>
      <c r="BF57" s="287"/>
      <c r="BG57" s="287"/>
      <c r="BH57" s="287"/>
      <c r="BI57" s="287"/>
      <c r="BJ57" s="338">
        <f>VLOOKUP(BJ56,[1]eMHH!$I$4:$DV$515,65,FALSE)</f>
        <v>3</v>
      </c>
      <c r="BO57" s="228">
        <v>16.14</v>
      </c>
      <c r="BP57" s="330"/>
    </row>
    <row r="58" spans="1:68" ht="15" customHeight="1">
      <c r="A58" s="175">
        <v>1</v>
      </c>
      <c r="B58" s="215" t="str">
        <f>VLOOKUP(BO57,[1]eMHH!$I$4:$DU$515,15,FALSE)</f>
        <v>No, Feud Has Not Been Resolved</v>
      </c>
      <c r="C58" s="161"/>
      <c r="D58" s="161"/>
      <c r="E58" s="161"/>
      <c r="F58" s="161"/>
      <c r="G58" s="161"/>
      <c r="H58" s="161"/>
      <c r="I58" s="161"/>
      <c r="J58" s="161"/>
      <c r="K58" s="25"/>
      <c r="L58" s="217"/>
      <c r="M58" s="161"/>
      <c r="N58" s="161"/>
      <c r="O58" s="161"/>
      <c r="P58" s="161"/>
      <c r="Q58" s="161"/>
      <c r="R58" s="161"/>
      <c r="S58" s="175" t="s">
        <v>0</v>
      </c>
      <c r="U58" s="307"/>
      <c r="V58" s="200" t="s">
        <v>9</v>
      </c>
      <c r="W58" s="445" t="str">
        <f>VLOOKUP(BO43,[1]eMHH!$I$4:$DU$515,36,FALSE)</f>
        <v>Other:</v>
      </c>
      <c r="X58" s="446"/>
      <c r="Y58" s="447"/>
      <c r="Z58" s="447"/>
      <c r="AA58" s="447"/>
      <c r="AB58" s="447"/>
      <c r="AC58" s="447"/>
      <c r="AD58" s="447"/>
      <c r="AE58" s="447"/>
      <c r="AF58" s="447"/>
      <c r="AG58" s="447"/>
      <c r="AH58" s="447"/>
      <c r="AI58" s="447"/>
      <c r="AJ58" s="447"/>
      <c r="AK58" s="447"/>
      <c r="AL58" s="447"/>
      <c r="AM58" s="447"/>
      <c r="AN58" s="448"/>
      <c r="AO58" s="161"/>
      <c r="AP58" s="156"/>
      <c r="AQ58" s="286"/>
      <c r="AR58" s="286"/>
      <c r="AS58" s="287"/>
      <c r="AT58" s="287"/>
      <c r="AU58" s="287"/>
      <c r="AV58" s="287"/>
      <c r="AW58" s="287"/>
      <c r="AX58" s="287"/>
      <c r="AY58" s="287"/>
      <c r="AZ58" s="287"/>
      <c r="BA58" s="287"/>
      <c r="BB58" s="287"/>
      <c r="BC58" s="287"/>
      <c r="BD58" s="287"/>
      <c r="BE58" s="287"/>
      <c r="BF58" s="287"/>
      <c r="BG58" s="287"/>
      <c r="BH58" s="287"/>
      <c r="BI58" s="287"/>
      <c r="BJ58" s="14"/>
      <c r="BO58" s="186">
        <f>VLOOKUP(BO57,[1]eMHH!$I$4:$DV$515,65,FALSE)</f>
        <v>2</v>
      </c>
      <c r="BP58" s="320"/>
    </row>
    <row r="59" spans="1:68" ht="15" customHeight="1">
      <c r="A59" s="175">
        <v>2</v>
      </c>
      <c r="B59" s="219" t="str">
        <f>VLOOKUP(BO57,[1]eMHH!$I$4:$DU$515,16,FALSE)</f>
        <v>Yes, Feud Has Been Resolved</v>
      </c>
      <c r="C59" s="395"/>
      <c r="D59" s="395"/>
      <c r="E59" s="395"/>
      <c r="F59" s="395"/>
      <c r="G59" s="395"/>
      <c r="H59" s="395"/>
      <c r="I59" s="395"/>
      <c r="J59" s="395"/>
      <c r="K59" s="44"/>
      <c r="L59" s="222"/>
      <c r="M59" s="395"/>
      <c r="N59" s="395"/>
      <c r="O59" s="395"/>
      <c r="P59" s="395"/>
      <c r="Q59" s="395"/>
      <c r="R59" s="395"/>
      <c r="S59" s="175" t="s">
        <v>1</v>
      </c>
      <c r="U59" s="307"/>
      <c r="V59" s="449"/>
      <c r="W59" s="450"/>
      <c r="X59" s="451"/>
      <c r="Y59" s="452"/>
      <c r="Z59" s="452"/>
      <c r="AA59" s="452"/>
      <c r="AB59" s="452"/>
      <c r="AC59" s="452"/>
      <c r="AD59" s="452"/>
      <c r="AE59" s="452"/>
      <c r="AF59" s="452"/>
      <c r="AG59" s="452"/>
      <c r="AH59" s="452"/>
      <c r="AI59" s="452"/>
      <c r="AJ59" s="452"/>
      <c r="AK59" s="452"/>
      <c r="AL59" s="452"/>
      <c r="AM59" s="452"/>
      <c r="AN59" s="453"/>
      <c r="AO59" s="161"/>
      <c r="AP59" s="156"/>
      <c r="AQ59" s="286"/>
      <c r="AR59" s="286"/>
      <c r="AS59" s="287"/>
      <c r="AT59" s="287"/>
      <c r="AU59" s="287"/>
      <c r="AV59" s="287"/>
      <c r="AW59" s="287"/>
      <c r="AX59" s="287"/>
      <c r="AY59" s="287"/>
      <c r="AZ59" s="287"/>
      <c r="BA59" s="287"/>
      <c r="BB59" s="287"/>
      <c r="BC59" s="287"/>
      <c r="BD59" s="287"/>
      <c r="BE59" s="287"/>
      <c r="BF59" s="287"/>
      <c r="BG59" s="287"/>
      <c r="BH59" s="287"/>
      <c r="BI59" s="287"/>
      <c r="BJ59" s="14"/>
      <c r="BO59" s="193">
        <f>VLOOKUP(BO57,[1]eMHH!$I$4:$DV$3046,4,FALSE)</f>
        <v>0</v>
      </c>
      <c r="BP59" s="193"/>
    </row>
    <row r="60" spans="1:68" ht="14.25" customHeight="1">
      <c r="A60" s="343"/>
      <c r="B60" s="343"/>
      <c r="C60" s="189"/>
      <c r="D60" s="189"/>
      <c r="E60" s="189"/>
      <c r="F60" s="189"/>
      <c r="G60" s="189"/>
      <c r="H60" s="189"/>
      <c r="I60" s="189"/>
      <c r="J60" s="189"/>
      <c r="K60" s="189"/>
      <c r="L60" s="189"/>
      <c r="M60" s="189"/>
      <c r="N60" s="189"/>
      <c r="O60" s="189"/>
      <c r="P60" s="189"/>
      <c r="Q60" s="189"/>
      <c r="R60" s="189"/>
      <c r="S60" s="189"/>
      <c r="U60" s="307"/>
      <c r="V60" s="449"/>
      <c r="W60" s="450"/>
      <c r="X60" s="451"/>
      <c r="Y60" s="452"/>
      <c r="Z60" s="452"/>
      <c r="AA60" s="452"/>
      <c r="AB60" s="452"/>
      <c r="AC60" s="452"/>
      <c r="AD60" s="452"/>
      <c r="AE60" s="452"/>
      <c r="AF60" s="452"/>
      <c r="AG60" s="452"/>
      <c r="AH60" s="452"/>
      <c r="AI60" s="452"/>
      <c r="AJ60" s="452"/>
      <c r="AK60" s="452"/>
      <c r="AL60" s="452"/>
      <c r="AM60" s="452"/>
      <c r="AN60" s="453"/>
      <c r="AO60" s="210"/>
      <c r="AP60" s="156"/>
      <c r="AQ60" s="214">
        <v>1</v>
      </c>
      <c r="AR60" s="215" t="str">
        <f>VLOOKUP(BJ56,[1]eMHH!$I$4:$DU$515,15,FALSE)</f>
        <v>Make it Easier for Government to Control District</v>
      </c>
      <c r="AS60" s="454"/>
      <c r="AT60" s="454"/>
      <c r="AU60" s="454"/>
      <c r="AV60" s="454"/>
      <c r="AW60" s="454"/>
      <c r="AX60" s="454"/>
      <c r="AY60" s="454"/>
      <c r="AZ60" s="454"/>
      <c r="BA60" s="454"/>
      <c r="BB60" s="454"/>
      <c r="BC60" s="454"/>
      <c r="BD60" s="454"/>
      <c r="BE60" s="454"/>
      <c r="BF60" s="454"/>
      <c r="BG60" s="454"/>
      <c r="BH60" s="454"/>
      <c r="BI60" s="175" t="s">
        <v>0</v>
      </c>
      <c r="BJ60" s="455">
        <f>VLOOKUP(BJ56,[1]eMHH!$I$4:$DV$3046,4,FALSE)</f>
        <v>0</v>
      </c>
      <c r="BO60" s="338"/>
      <c r="BP60" s="338"/>
    </row>
    <row r="61" spans="1:68" ht="15" customHeight="1">
      <c r="A61" s="172">
        <f>VLOOKUP(BO61,[1]eMHH!$F$4:$H$3000,3,FALSE)</f>
        <v>12.169999999999996</v>
      </c>
      <c r="B61" s="173"/>
      <c r="C61" s="159" t="str">
        <f>VLOOKUP(BO61,[1]eMHH!$I$4:$DV$515,13,FALSE)</f>
        <v xml:space="preserve">During the past two years, have there been any attacks have there been in the village? [IF YES] How many? By whom? </v>
      </c>
      <c r="D61" s="159"/>
      <c r="E61" s="159"/>
      <c r="F61" s="159"/>
      <c r="G61" s="159"/>
      <c r="H61" s="159"/>
      <c r="I61" s="159"/>
      <c r="J61" s="159"/>
      <c r="K61" s="159"/>
      <c r="L61" s="159"/>
      <c r="M61" s="159"/>
      <c r="N61" s="159"/>
      <c r="O61" s="159"/>
      <c r="P61" s="159"/>
      <c r="Q61" s="159"/>
      <c r="R61" s="159"/>
      <c r="S61" s="160"/>
      <c r="U61" s="307"/>
      <c r="V61" s="200" t="s">
        <v>9</v>
      </c>
      <c r="W61" s="445" t="str">
        <f>VLOOKUP(BO43,[1]eMHH!$I$4:$DU$515,37,FALSE)</f>
        <v>Other:</v>
      </c>
      <c r="X61" s="456"/>
      <c r="Y61" s="456"/>
      <c r="Z61" s="456"/>
      <c r="AA61" s="456"/>
      <c r="AB61" s="456"/>
      <c r="AC61" s="456"/>
      <c r="AD61" s="456"/>
      <c r="AE61" s="456"/>
      <c r="AF61" s="456"/>
      <c r="AG61" s="456"/>
      <c r="AH61" s="456"/>
      <c r="AI61" s="456"/>
      <c r="AJ61" s="456"/>
      <c r="AK61" s="456"/>
      <c r="AL61" s="456"/>
      <c r="AM61" s="456"/>
      <c r="AN61" s="456"/>
      <c r="AO61" s="338"/>
      <c r="AP61" s="156"/>
      <c r="AQ61" s="175">
        <v>2</v>
      </c>
      <c r="AR61" s="219" t="str">
        <f>VLOOKUP(BJ56,[1]eMHH!$I$4:$DU$515,16,FALSE)</f>
        <v>Make it More Difficult for Government to Control District</v>
      </c>
      <c r="AS61" s="395"/>
      <c r="AT61" s="395"/>
      <c r="AU61" s="395"/>
      <c r="AV61" s="395"/>
      <c r="AW61" s="395"/>
      <c r="AX61" s="395"/>
      <c r="AY61" s="395"/>
      <c r="AZ61" s="395"/>
      <c r="BA61" s="221"/>
      <c r="BB61" s="342"/>
      <c r="BC61" s="49"/>
      <c r="BD61" s="49"/>
      <c r="BE61" s="49"/>
      <c r="BF61" s="49"/>
      <c r="BG61" s="49"/>
      <c r="BH61" s="49"/>
      <c r="BI61" s="175" t="s">
        <v>1</v>
      </c>
      <c r="BJ61" s="41"/>
      <c r="BO61" s="174">
        <v>18.100000000000001</v>
      </c>
      <c r="BP61" s="174"/>
    </row>
    <row r="62" spans="1:68" ht="15" customHeight="1">
      <c r="A62" s="241"/>
      <c r="B62" s="242"/>
      <c r="C62" s="184"/>
      <c r="D62" s="184"/>
      <c r="E62" s="184"/>
      <c r="F62" s="184"/>
      <c r="G62" s="184"/>
      <c r="H62" s="184"/>
      <c r="I62" s="184"/>
      <c r="J62" s="184"/>
      <c r="K62" s="184"/>
      <c r="L62" s="184"/>
      <c r="M62" s="184"/>
      <c r="N62" s="184"/>
      <c r="O62" s="184"/>
      <c r="P62" s="184"/>
      <c r="Q62" s="184"/>
      <c r="R62" s="184"/>
      <c r="S62" s="185"/>
      <c r="U62" s="307"/>
      <c r="V62" s="449"/>
      <c r="W62" s="450"/>
      <c r="X62" s="457"/>
      <c r="Y62" s="457"/>
      <c r="Z62" s="457"/>
      <c r="AA62" s="457"/>
      <c r="AB62" s="457"/>
      <c r="AC62" s="457"/>
      <c r="AD62" s="457"/>
      <c r="AE62" s="457"/>
      <c r="AF62" s="457"/>
      <c r="AG62" s="457"/>
      <c r="AH62" s="457"/>
      <c r="AI62" s="457"/>
      <c r="AJ62" s="457"/>
      <c r="AK62" s="457"/>
      <c r="AL62" s="457"/>
      <c r="AM62" s="457"/>
      <c r="AN62" s="457"/>
      <c r="AO62" s="455"/>
      <c r="AP62" s="156"/>
      <c r="AQ62" s="257" t="s">
        <v>9</v>
      </c>
      <c r="AR62" s="458" t="str">
        <f>VLOOKUP(BJ56,[1]eMHH!$I$4:$DU$515,17,FALSE)</f>
        <v>Other:</v>
      </c>
      <c r="AS62" s="459"/>
      <c r="AT62" s="460"/>
      <c r="AU62" s="460"/>
      <c r="AV62" s="460"/>
      <c r="AW62" s="460"/>
      <c r="AX62" s="460"/>
      <c r="AY62" s="460"/>
      <c r="AZ62" s="460"/>
      <c r="BA62" s="460"/>
      <c r="BB62" s="460"/>
      <c r="BC62" s="460"/>
      <c r="BD62" s="460"/>
      <c r="BE62" s="460"/>
      <c r="BF62" s="460"/>
      <c r="BG62" s="460"/>
      <c r="BH62" s="460"/>
      <c r="BI62" s="461"/>
      <c r="BJ62" s="41"/>
      <c r="BK62" s="155"/>
      <c r="BO62" s="186">
        <f>VLOOKUP(BO61,[1]eMHH!$I$4:$DV$515,65,FALSE)</f>
        <v>7</v>
      </c>
      <c r="BP62" s="186"/>
    </row>
    <row r="63" spans="1:68" ht="14.25" customHeight="1" thickBot="1">
      <c r="A63" s="238" t="str">
        <f>VLOOKUP(BO61,[1]eMHH!$I$4:$DV$515,14,FALSE)</f>
        <v>[MARK ALL MENTIONED]</v>
      </c>
      <c r="B63" s="429"/>
      <c r="C63" s="429"/>
      <c r="D63" s="429"/>
      <c r="E63" s="429"/>
      <c r="F63" s="429"/>
      <c r="G63" s="429"/>
      <c r="H63" s="429"/>
      <c r="I63" s="429"/>
      <c r="J63" s="429"/>
      <c r="K63" s="429"/>
      <c r="L63" s="429"/>
      <c r="M63" s="429"/>
      <c r="N63" s="429"/>
      <c r="O63" s="429"/>
      <c r="P63" s="429"/>
      <c r="Q63" s="429"/>
      <c r="R63" s="429"/>
      <c r="S63" s="430"/>
      <c r="U63" s="307"/>
      <c r="V63" s="206"/>
      <c r="W63" s="440"/>
      <c r="X63" s="365"/>
      <c r="Y63" s="365"/>
      <c r="Z63" s="365"/>
      <c r="AA63" s="365"/>
      <c r="AB63" s="365"/>
      <c r="AC63" s="365"/>
      <c r="AD63" s="365"/>
      <c r="AE63" s="365"/>
      <c r="AF63" s="365"/>
      <c r="AG63" s="365"/>
      <c r="AH63" s="365"/>
      <c r="AI63" s="365"/>
      <c r="AJ63" s="365"/>
      <c r="AK63" s="365"/>
      <c r="AL63" s="365"/>
      <c r="AM63" s="365"/>
      <c r="AN63" s="457"/>
      <c r="AO63" s="161"/>
      <c r="AP63" s="156"/>
      <c r="AQ63" s="257"/>
      <c r="AR63" s="462"/>
      <c r="AS63" s="459"/>
      <c r="AT63" s="460"/>
      <c r="AU63" s="460"/>
      <c r="AV63" s="460"/>
      <c r="AW63" s="460"/>
      <c r="AX63" s="460"/>
      <c r="AY63" s="460"/>
      <c r="AZ63" s="460"/>
      <c r="BA63" s="460"/>
      <c r="BB63" s="460"/>
      <c r="BC63" s="460"/>
      <c r="BD63" s="460"/>
      <c r="BE63" s="460"/>
      <c r="BF63" s="460"/>
      <c r="BG63" s="460"/>
      <c r="BH63" s="460"/>
      <c r="BI63" s="461"/>
      <c r="BJ63" s="41"/>
      <c r="BO63" s="193">
        <f>VLOOKUP(BO61,[1]eMHH!$I$4:$DV$3046,4,FALSE)</f>
        <v>12.189999999999996</v>
      </c>
      <c r="BP63" s="323"/>
    </row>
    <row r="64" spans="1:68" ht="14.25" customHeight="1">
      <c r="A64" s="214">
        <v>0</v>
      </c>
      <c r="B64" s="176" t="str">
        <f>VLOOKUP(BO61,[1]eMHH!$I$4:$DU$515,15,FALSE)</f>
        <v>No Attacks</v>
      </c>
      <c r="C64" s="132"/>
      <c r="D64" s="196"/>
      <c r="E64" s="196" t="str">
        <f>CONCATENATE("[&gt;&gt;",VLOOKUP('12ii'!BO61,[1]eMHH!$I$4:$DV$3046,4,FALSE),"]")</f>
        <v>[&gt;&gt;12.19]</v>
      </c>
      <c r="F64" s="24"/>
      <c r="G64" s="24"/>
      <c r="H64" s="161"/>
      <c r="I64" s="24"/>
      <c r="J64" s="24"/>
      <c r="K64" s="41"/>
      <c r="L64" s="41"/>
      <c r="M64" s="41"/>
      <c r="N64" s="41"/>
      <c r="O64" s="41"/>
      <c r="P64" s="41"/>
      <c r="Q64" s="41"/>
      <c r="R64" s="175" t="s">
        <v>0</v>
      </c>
      <c r="S64" s="175" t="s">
        <v>1</v>
      </c>
      <c r="T64" s="66"/>
      <c r="U64" s="156"/>
      <c r="V64" s="257" t="s">
        <v>9</v>
      </c>
      <c r="W64" s="400" t="str">
        <f>VLOOKUP(BO43,[1]eMHH!$I$4:$DU$515,38,FALSE)</f>
        <v>Other:</v>
      </c>
      <c r="X64" s="446"/>
      <c r="Y64" s="447"/>
      <c r="Z64" s="447"/>
      <c r="AA64" s="447"/>
      <c r="AB64" s="447"/>
      <c r="AC64" s="447"/>
      <c r="AD64" s="447"/>
      <c r="AE64" s="447"/>
      <c r="AF64" s="447"/>
      <c r="AG64" s="447"/>
      <c r="AH64" s="447"/>
      <c r="AI64" s="447"/>
      <c r="AJ64" s="447"/>
      <c r="AK64" s="447"/>
      <c r="AL64" s="447"/>
      <c r="AM64" s="447"/>
      <c r="AN64" s="463" t="s">
        <v>0</v>
      </c>
      <c r="AO64" s="161"/>
      <c r="AP64" s="156"/>
      <c r="AQ64" s="257"/>
      <c r="AR64" s="464"/>
      <c r="AS64" s="465"/>
      <c r="AT64" s="466"/>
      <c r="AU64" s="466"/>
      <c r="AV64" s="466"/>
      <c r="AW64" s="466"/>
      <c r="AX64" s="466"/>
      <c r="AY64" s="466"/>
      <c r="AZ64" s="466"/>
      <c r="BA64" s="466"/>
      <c r="BB64" s="466"/>
      <c r="BC64" s="466"/>
      <c r="BD64" s="466"/>
      <c r="BE64" s="466"/>
      <c r="BF64" s="466"/>
      <c r="BG64" s="466"/>
      <c r="BH64" s="466"/>
      <c r="BI64" s="467"/>
      <c r="BJ64" s="210"/>
    </row>
    <row r="65" spans="1:68" ht="14.25" customHeight="1" thickBot="1">
      <c r="A65" s="468" t="str">
        <f>VLOOKUP(BO61,[1]eMHH!$I$4:$DU$515,18,FALSE)</f>
        <v>Opposition</v>
      </c>
      <c r="B65" s="469"/>
      <c r="C65" s="469"/>
      <c r="D65" s="470"/>
      <c r="E65" s="471" t="s">
        <v>4</v>
      </c>
      <c r="F65" s="2"/>
      <c r="G65" s="2"/>
      <c r="H65" s="2"/>
      <c r="I65" s="2"/>
      <c r="J65" s="2"/>
      <c r="K65" s="2"/>
      <c r="L65" s="2"/>
      <c r="M65" s="2"/>
      <c r="N65" s="2"/>
      <c r="O65" s="472"/>
      <c r="P65" s="473" t="str">
        <f>VLOOKUP(BO61,[1]eMHH!$I$4:$DU$515,16,FALSE)</f>
        <v>Times</v>
      </c>
      <c r="Q65" s="473"/>
      <c r="R65" s="460"/>
      <c r="S65" s="461"/>
      <c r="U65" s="156"/>
      <c r="V65" s="257"/>
      <c r="W65" s="400"/>
      <c r="X65" s="474"/>
      <c r="Y65" s="475"/>
      <c r="Z65" s="475"/>
      <c r="AA65" s="475"/>
      <c r="AB65" s="475"/>
      <c r="AC65" s="475"/>
      <c r="AD65" s="475"/>
      <c r="AE65" s="475"/>
      <c r="AF65" s="475"/>
      <c r="AG65" s="475"/>
      <c r="AH65" s="475"/>
      <c r="AI65" s="475"/>
      <c r="AJ65" s="475"/>
      <c r="AK65" s="475"/>
      <c r="AL65" s="475"/>
      <c r="AM65" s="475"/>
      <c r="AN65" s="476" t="s">
        <v>1</v>
      </c>
      <c r="AP65" s="66"/>
    </row>
    <row r="66" spans="1:68" ht="14.25" customHeight="1">
      <c r="A66" s="477"/>
      <c r="B66" s="478"/>
      <c r="C66" s="478"/>
      <c r="D66" s="479"/>
      <c r="E66" s="480"/>
      <c r="F66" s="8"/>
      <c r="G66" s="8"/>
      <c r="H66" s="8"/>
      <c r="I66" s="8"/>
      <c r="J66" s="8"/>
      <c r="K66" s="8"/>
      <c r="L66" s="8"/>
      <c r="M66" s="8"/>
      <c r="N66" s="8"/>
      <c r="O66" s="481"/>
      <c r="P66" s="466"/>
      <c r="Q66" s="466"/>
      <c r="R66" s="466"/>
      <c r="S66" s="467"/>
      <c r="T66" s="161"/>
      <c r="U66" s="156"/>
      <c r="V66" s="178"/>
      <c r="W66" s="199"/>
      <c r="X66" s="41"/>
      <c r="Y66" s="161"/>
      <c r="Z66" s="161"/>
      <c r="AA66" s="161"/>
      <c r="AB66" s="161"/>
      <c r="AC66" s="161"/>
      <c r="AD66" s="161"/>
      <c r="AE66" s="161"/>
      <c r="AF66" s="178"/>
      <c r="AG66" s="199"/>
      <c r="AH66" s="161"/>
      <c r="AI66" s="161"/>
      <c r="AJ66" s="161"/>
      <c r="AK66" s="161"/>
      <c r="AL66" s="161"/>
      <c r="AM66" s="161"/>
      <c r="AN66" s="161"/>
      <c r="AO66" s="455"/>
      <c r="AP66" s="455"/>
    </row>
    <row r="67" spans="1:68" ht="15" customHeight="1">
      <c r="A67" s="482"/>
      <c r="B67" s="483"/>
      <c r="C67" s="483"/>
      <c r="D67" s="483"/>
      <c r="E67" s="175" t="s">
        <v>8</v>
      </c>
      <c r="F67" s="188" t="str">
        <f>VLOOKUP(BO61,[1]eMHH!$I$4:$DU$515,17,FALSE)</f>
        <v>Too Many to Count</v>
      </c>
      <c r="G67" s="66"/>
      <c r="H67" s="66"/>
      <c r="I67" s="150"/>
      <c r="J67" s="150"/>
      <c r="K67" s="150"/>
      <c r="L67" s="150"/>
      <c r="M67" s="150"/>
      <c r="N67" s="178"/>
      <c r="O67" s="161"/>
      <c r="P67" s="179"/>
      <c r="Q67" s="41"/>
      <c r="S67" s="42"/>
      <c r="T67" s="161"/>
      <c r="U67" s="156"/>
      <c r="V67" s="172">
        <f>VLOOKUP(BO67,[1]eMHH!$F$4:$H$3000,3,FALSE)</f>
        <v>12.189999999999996</v>
      </c>
      <c r="W67" s="311"/>
      <c r="X67" s="287" t="str">
        <f>VLOOKUP(BO67,[1]eMHH!$I$4:$DV$515,13,FALSE)</f>
        <v>During the past 2 years, has the security situation in and around this village improved, stayed the same, or deteriorated?</v>
      </c>
      <c r="Y67" s="287"/>
      <c r="Z67" s="287"/>
      <c r="AA67" s="287"/>
      <c r="AB67" s="287"/>
      <c r="AC67" s="287"/>
      <c r="AD67" s="287"/>
      <c r="AE67" s="287"/>
      <c r="AF67" s="287"/>
      <c r="AG67" s="287"/>
      <c r="AH67" s="287"/>
      <c r="AI67" s="287"/>
      <c r="AJ67" s="287"/>
      <c r="AK67" s="287"/>
      <c r="AL67" s="287"/>
      <c r="AM67" s="287"/>
      <c r="AN67" s="287"/>
      <c r="AQ67" s="178"/>
      <c r="AR67" s="199"/>
      <c r="AS67" s="41"/>
      <c r="AT67" s="177"/>
      <c r="AU67" s="411"/>
      <c r="AV67" s="411"/>
      <c r="AW67" s="411"/>
      <c r="AX67" s="41"/>
      <c r="AY67" s="41"/>
      <c r="AZ67" s="178"/>
      <c r="BA67" s="199"/>
      <c r="BB67" s="179"/>
      <c r="BC67" s="41"/>
      <c r="BD67" s="177"/>
      <c r="BE67" s="41"/>
      <c r="BG67" s="161"/>
      <c r="BJ67" s="155"/>
      <c r="BO67" s="174">
        <v>18.5</v>
      </c>
      <c r="BP67" s="174"/>
    </row>
    <row r="68" spans="1:68" ht="15" customHeight="1">
      <c r="A68" s="468" t="str">
        <f>VLOOKUP(BO61,[1]eMHH!$I$4:$DU$515,19,FALSE)</f>
        <v>Government</v>
      </c>
      <c r="B68" s="469"/>
      <c r="C68" s="469"/>
      <c r="D68" s="470"/>
      <c r="E68" s="471" t="s">
        <v>4</v>
      </c>
      <c r="F68" s="2"/>
      <c r="G68" s="2"/>
      <c r="H68" s="2"/>
      <c r="I68" s="2"/>
      <c r="J68" s="2"/>
      <c r="K68" s="2"/>
      <c r="L68" s="2"/>
      <c r="M68" s="2"/>
      <c r="N68" s="2"/>
      <c r="O68" s="472"/>
      <c r="P68" s="473" t="str">
        <f>VLOOKUP(BO61,[1]eMHH!$I$4:$DU$515,16,FALSE)</f>
        <v>Times</v>
      </c>
      <c r="Q68" s="473"/>
      <c r="R68" s="473"/>
      <c r="S68" s="484"/>
      <c r="T68" s="161"/>
      <c r="U68" s="156"/>
      <c r="V68" s="180"/>
      <c r="W68" s="315"/>
      <c r="X68" s="287"/>
      <c r="Y68" s="287"/>
      <c r="Z68" s="287"/>
      <c r="AA68" s="287"/>
      <c r="AB68" s="287"/>
      <c r="AC68" s="287"/>
      <c r="AD68" s="287"/>
      <c r="AE68" s="287"/>
      <c r="AF68" s="287"/>
      <c r="AG68" s="287"/>
      <c r="AH68" s="287"/>
      <c r="AI68" s="287"/>
      <c r="AJ68" s="287"/>
      <c r="AK68" s="287"/>
      <c r="AL68" s="287"/>
      <c r="AM68" s="287"/>
      <c r="AN68" s="287"/>
      <c r="AQ68" s="178"/>
      <c r="AR68" s="199"/>
      <c r="AS68" s="161"/>
      <c r="AT68" s="161"/>
      <c r="AU68" s="161"/>
      <c r="AV68" s="161"/>
      <c r="AW68" s="161"/>
      <c r="AX68" s="161"/>
      <c r="AY68" s="161"/>
      <c r="AZ68" s="178"/>
      <c r="BA68" s="179"/>
      <c r="BB68" s="179"/>
      <c r="BC68" s="41"/>
      <c r="BD68" s="189"/>
      <c r="BE68" s="189"/>
      <c r="BF68" s="177"/>
      <c r="BJ68" s="155"/>
      <c r="BO68" s="186">
        <f>VLOOKUP(BO67,[1]eMHH!$I$4:$DV$515,65,FALSE)</f>
        <v>3</v>
      </c>
      <c r="BP68" s="186"/>
    </row>
    <row r="69" spans="1:68" ht="14.25" customHeight="1">
      <c r="A69" s="477"/>
      <c r="B69" s="478"/>
      <c r="C69" s="478"/>
      <c r="D69" s="479"/>
      <c r="E69" s="480"/>
      <c r="F69" s="8"/>
      <c r="G69" s="8"/>
      <c r="H69" s="8"/>
      <c r="I69" s="8"/>
      <c r="J69" s="8"/>
      <c r="K69" s="8"/>
      <c r="L69" s="8"/>
      <c r="M69" s="8"/>
      <c r="N69" s="8"/>
      <c r="O69" s="481"/>
      <c r="P69" s="466"/>
      <c r="Q69" s="466"/>
      <c r="R69" s="466"/>
      <c r="S69" s="467"/>
      <c r="T69" s="39"/>
      <c r="U69" s="156"/>
      <c r="V69" s="195">
        <v>1</v>
      </c>
      <c r="W69" s="344" t="str">
        <f>VLOOKUP(BO67,[1]eMHH!$I$4:$DU$515,15,FALSE)</f>
        <v>Improved</v>
      </c>
      <c r="X69" s="155"/>
      <c r="AE69" s="161"/>
      <c r="AF69" s="161"/>
      <c r="AG69" s="161"/>
      <c r="AH69" s="161"/>
      <c r="AI69" s="161"/>
      <c r="AJ69" s="161"/>
      <c r="AK69" s="161"/>
      <c r="AL69" s="161"/>
      <c r="AM69" s="161"/>
      <c r="AN69" s="248"/>
      <c r="AQ69" s="161"/>
      <c r="AR69" s="161"/>
      <c r="AS69" s="161"/>
      <c r="AT69" s="161"/>
      <c r="BO69" s="193">
        <f>VLOOKUP(BO67,[1]eMHH!$I$4:$DV$3046,4,FALSE)</f>
        <v>0</v>
      </c>
      <c r="BP69" s="193"/>
    </row>
    <row r="70" spans="1:68" ht="14.25" customHeight="1">
      <c r="A70" s="482"/>
      <c r="B70" s="483"/>
      <c r="C70" s="483"/>
      <c r="D70" s="483"/>
      <c r="E70" s="175" t="s">
        <v>8</v>
      </c>
      <c r="F70" s="188" t="str">
        <f>VLOOKUP(BO61,[1]eMHH!$I$4:$DU$515,17,FALSE)</f>
        <v>Too Many to Count</v>
      </c>
      <c r="G70" s="66"/>
      <c r="H70" s="66"/>
      <c r="I70" s="150"/>
      <c r="J70" s="150"/>
      <c r="K70" s="150"/>
      <c r="L70" s="150"/>
      <c r="M70" s="150"/>
      <c r="N70" s="178"/>
      <c r="O70" s="161"/>
      <c r="P70" s="179"/>
      <c r="Q70" s="41"/>
      <c r="S70" s="42"/>
      <c r="T70" s="39"/>
      <c r="U70" s="156"/>
      <c r="V70" s="175">
        <v>2</v>
      </c>
      <c r="W70" s="344" t="str">
        <f>VLOOKUP(BO67,[1]eMHH!$I$4:$DU$515,16,FALSE)</f>
        <v>Stayed the Same</v>
      </c>
      <c r="X70" s="189"/>
      <c r="AA70" s="177"/>
      <c r="AI70" s="177"/>
      <c r="AN70" s="175" t="s">
        <v>0</v>
      </c>
      <c r="AP70" s="66"/>
      <c r="AQ70" s="161"/>
      <c r="AR70" s="161"/>
      <c r="AS70" s="161"/>
      <c r="AT70" s="161"/>
    </row>
    <row r="71" spans="1:68" ht="14.25" customHeight="1">
      <c r="A71" s="468" t="str">
        <f>VLOOKUP(BO61,[1]eMHH!$I$4:$DU$515,20,FALSE)</f>
        <v>Foreign Forces</v>
      </c>
      <c r="B71" s="469"/>
      <c r="C71" s="469"/>
      <c r="D71" s="470"/>
      <c r="E71" s="471" t="s">
        <v>4</v>
      </c>
      <c r="F71" s="2"/>
      <c r="G71" s="2"/>
      <c r="H71" s="2"/>
      <c r="I71" s="2"/>
      <c r="J71" s="2"/>
      <c r="K71" s="2"/>
      <c r="L71" s="2"/>
      <c r="M71" s="2"/>
      <c r="N71" s="2"/>
      <c r="O71" s="472"/>
      <c r="P71" s="473" t="str">
        <f>VLOOKUP(BO61,[1]eMHH!$I$4:$DU$515,16,FALSE)</f>
        <v>Times</v>
      </c>
      <c r="Q71" s="473"/>
      <c r="R71" s="473"/>
      <c r="S71" s="484"/>
      <c r="T71" s="161"/>
      <c r="U71" s="156"/>
      <c r="V71" s="175">
        <v>3</v>
      </c>
      <c r="W71" s="219" t="str">
        <f>VLOOKUP(BO67,[1]eMHH!$I$4:$DU$515,17,FALSE)</f>
        <v>Deteriorated</v>
      </c>
      <c r="X71" s="355"/>
      <c r="Y71" s="44"/>
      <c r="Z71" s="44"/>
      <c r="AA71" s="44"/>
      <c r="AB71" s="44"/>
      <c r="AC71" s="44"/>
      <c r="AD71" s="44"/>
      <c r="AE71" s="44"/>
      <c r="AF71" s="44"/>
      <c r="AG71" s="44"/>
      <c r="AH71" s="44"/>
      <c r="AI71" s="44"/>
      <c r="AJ71" s="225"/>
      <c r="AK71" s="44"/>
      <c r="AL71" s="44"/>
      <c r="AM71" s="44"/>
      <c r="AN71" s="175" t="s">
        <v>1</v>
      </c>
      <c r="AP71" s="66"/>
      <c r="AQ71" s="161"/>
      <c r="AR71" s="161"/>
      <c r="AS71" s="161"/>
      <c r="AT71" s="161"/>
    </row>
    <row r="72" spans="1:68" ht="14.25" customHeight="1">
      <c r="A72" s="477"/>
      <c r="B72" s="478"/>
      <c r="C72" s="478"/>
      <c r="D72" s="479"/>
      <c r="E72" s="480"/>
      <c r="F72" s="8"/>
      <c r="G72" s="8"/>
      <c r="H72" s="8"/>
      <c r="I72" s="8"/>
      <c r="J72" s="8"/>
      <c r="K72" s="8"/>
      <c r="L72" s="8"/>
      <c r="M72" s="8"/>
      <c r="N72" s="8"/>
      <c r="O72" s="481"/>
      <c r="P72" s="466"/>
      <c r="Q72" s="466"/>
      <c r="R72" s="466"/>
      <c r="S72" s="467"/>
      <c r="U72" s="66"/>
      <c r="V72" s="178"/>
      <c r="W72" s="199"/>
      <c r="X72" s="66"/>
      <c r="Y72" s="66"/>
      <c r="Z72" s="62"/>
      <c r="AA72" s="62"/>
      <c r="AB72" s="62"/>
      <c r="AC72" s="62"/>
      <c r="AD72" s="62"/>
      <c r="AE72" s="161"/>
      <c r="AF72" s="178"/>
      <c r="AG72" s="199"/>
      <c r="AH72" s="41"/>
      <c r="AI72" s="189"/>
      <c r="AJ72" s="189"/>
      <c r="AK72" s="189"/>
      <c r="AL72" s="189"/>
      <c r="AO72" s="66"/>
      <c r="AP72" s="66"/>
      <c r="AQ72" s="161"/>
      <c r="AR72" s="161"/>
      <c r="AS72" s="161"/>
      <c r="AT72" s="161"/>
    </row>
    <row r="73" spans="1:68" ht="14.25" customHeight="1">
      <c r="A73" s="482"/>
      <c r="B73" s="483"/>
      <c r="C73" s="483"/>
      <c r="D73" s="483"/>
      <c r="E73" s="175" t="s">
        <v>8</v>
      </c>
      <c r="F73" s="204" t="str">
        <f>VLOOKUP(BO61,[1]eMHH!$I$4:$DU$515,17,FALSE)</f>
        <v>Too Many to Count</v>
      </c>
      <c r="G73" s="355"/>
      <c r="H73" s="355"/>
      <c r="I73" s="485"/>
      <c r="J73" s="485"/>
      <c r="K73" s="485"/>
      <c r="L73" s="485"/>
      <c r="M73" s="485"/>
      <c r="N73" s="221"/>
      <c r="O73" s="44"/>
      <c r="P73" s="342"/>
      <c r="Q73" s="49"/>
      <c r="R73" s="44"/>
      <c r="S73" s="118"/>
      <c r="T73" s="41"/>
      <c r="V73" s="178"/>
      <c r="W73" s="199"/>
      <c r="X73" s="66"/>
      <c r="Y73" s="66"/>
      <c r="Z73" s="62"/>
      <c r="AA73" s="62"/>
      <c r="AB73" s="62"/>
      <c r="AC73" s="62"/>
      <c r="AD73" s="62"/>
      <c r="AE73" s="161"/>
      <c r="AF73" s="178"/>
      <c r="AG73" s="199"/>
      <c r="AH73" s="41"/>
      <c r="AI73" s="189"/>
      <c r="AJ73" s="189"/>
      <c r="AK73" s="189"/>
      <c r="AL73" s="189"/>
      <c r="AO73" s="66"/>
      <c r="AP73" s="66"/>
      <c r="AQ73" s="161"/>
      <c r="AR73" s="161"/>
      <c r="AS73" s="161"/>
      <c r="AT73" s="161"/>
    </row>
    <row r="74" spans="1:68" ht="14.25" customHeight="1">
      <c r="A74" s="486" t="str">
        <f>VLOOKUP(BO61,[1]eMHH!$I$4:$DU$515,21,FALSE)</f>
        <v>Other:</v>
      </c>
      <c r="B74" s="487"/>
      <c r="C74" s="488"/>
      <c r="D74" s="488"/>
      <c r="E74" s="488"/>
      <c r="F74" s="488"/>
      <c r="G74" s="488"/>
      <c r="H74" s="489"/>
      <c r="I74" s="490" t="s">
        <v>4</v>
      </c>
      <c r="J74" s="490"/>
      <c r="K74" s="490"/>
      <c r="L74" s="490"/>
      <c r="M74" s="490"/>
      <c r="N74" s="490"/>
      <c r="O74" s="491"/>
      <c r="P74" s="473" t="str">
        <f>VLOOKUP(BO61,[1]eMHH!$I$4:$DU$515,16,FALSE)</f>
        <v>Times</v>
      </c>
      <c r="Q74" s="473"/>
      <c r="R74" s="473"/>
      <c r="S74" s="484"/>
      <c r="T74" s="41"/>
      <c r="V74" s="178"/>
      <c r="W74" s="199"/>
      <c r="X74" s="66"/>
      <c r="Y74" s="66"/>
      <c r="Z74" s="62"/>
      <c r="AA74" s="62"/>
      <c r="AB74" s="62"/>
      <c r="AC74" s="62"/>
      <c r="AD74" s="62"/>
      <c r="AE74" s="161"/>
      <c r="AF74" s="178"/>
      <c r="AG74" s="199"/>
      <c r="AH74" s="41"/>
      <c r="AI74" s="189"/>
      <c r="AJ74" s="189"/>
      <c r="AK74" s="189"/>
      <c r="AL74" s="189"/>
      <c r="AO74" s="66"/>
      <c r="AP74" s="66"/>
      <c r="AQ74" s="161"/>
      <c r="AR74" s="161"/>
      <c r="AS74" s="161"/>
      <c r="AT74" s="161"/>
    </row>
    <row r="75" spans="1:68" ht="14.25" customHeight="1">
      <c r="A75" s="492"/>
      <c r="B75" s="493"/>
      <c r="C75" s="494"/>
      <c r="D75" s="494"/>
      <c r="E75" s="494"/>
      <c r="F75" s="494"/>
      <c r="G75" s="494"/>
      <c r="H75" s="495"/>
      <c r="I75" s="496"/>
      <c r="J75" s="496"/>
      <c r="K75" s="496"/>
      <c r="L75" s="496"/>
      <c r="M75" s="496"/>
      <c r="N75" s="496"/>
      <c r="O75" s="497"/>
      <c r="P75" s="466"/>
      <c r="Q75" s="466"/>
      <c r="R75" s="466"/>
      <c r="S75" s="467"/>
      <c r="T75" s="41"/>
      <c r="U75" s="41"/>
      <c r="V75" s="178"/>
      <c r="W75" s="199"/>
      <c r="X75" s="66"/>
      <c r="Y75" s="66"/>
      <c r="Z75" s="150"/>
      <c r="AA75" s="150"/>
      <c r="AB75" s="150"/>
      <c r="AC75" s="150"/>
      <c r="AD75" s="150"/>
      <c r="AE75" s="178"/>
      <c r="AF75" s="179"/>
      <c r="AG75" s="41"/>
      <c r="AH75" s="41"/>
      <c r="AI75" s="197"/>
      <c r="AJ75" s="197"/>
      <c r="AK75" s="189"/>
      <c r="AL75" s="189"/>
      <c r="AM75" s="178"/>
      <c r="AN75" s="178"/>
      <c r="AO75" s="66"/>
      <c r="AP75" s="66"/>
      <c r="AQ75" s="343"/>
      <c r="AR75" s="343"/>
      <c r="AS75" s="189"/>
      <c r="AT75" s="189"/>
    </row>
    <row r="76" spans="1:68" ht="14.25" customHeight="1">
      <c r="A76" s="498"/>
      <c r="B76" s="499"/>
      <c r="C76" s="500"/>
      <c r="D76" s="500"/>
      <c r="E76" s="500"/>
      <c r="F76" s="500"/>
      <c r="G76" s="500"/>
      <c r="H76" s="500"/>
      <c r="I76" s="175" t="s">
        <v>8</v>
      </c>
      <c r="J76" s="204" t="str">
        <f>VLOOKUP(BO61,[1]eMHH!$I$4:$DU$515,17,FALSE)</f>
        <v>Too Many to Count</v>
      </c>
      <c r="K76" s="485"/>
      <c r="L76" s="485"/>
      <c r="M76" s="485"/>
      <c r="N76" s="221"/>
      <c r="O76" s="44"/>
      <c r="P76" s="342"/>
      <c r="Q76" s="49"/>
      <c r="R76" s="44"/>
      <c r="S76" s="118"/>
      <c r="T76" s="210"/>
      <c r="U76" s="210"/>
      <c r="V76" s="178"/>
      <c r="W76" s="501"/>
      <c r="X76" s="199"/>
      <c r="Y76" s="199"/>
      <c r="Z76" s="199"/>
      <c r="AA76" s="199"/>
      <c r="AB76" s="199"/>
      <c r="AC76" s="199"/>
      <c r="AD76" s="199"/>
      <c r="AE76" s="199"/>
      <c r="AF76" s="199"/>
      <c r="AG76" s="199"/>
      <c r="AH76" s="199"/>
      <c r="AI76" s="199"/>
      <c r="AJ76" s="199"/>
      <c r="AK76" s="199"/>
      <c r="AL76" s="199"/>
      <c r="AM76" s="199"/>
      <c r="AN76" s="199"/>
      <c r="AP76" s="66"/>
      <c r="AQ76" s="343"/>
      <c r="AR76" s="343"/>
      <c r="AS76" s="189"/>
      <c r="AT76" s="189"/>
    </row>
    <row r="77" spans="1:68" ht="14.25" customHeight="1">
      <c r="A77" s="343"/>
      <c r="B77" s="343"/>
      <c r="C77" s="339"/>
      <c r="D77" s="339"/>
      <c r="E77" s="339"/>
      <c r="F77" s="339"/>
      <c r="G77" s="339"/>
      <c r="H77" s="339"/>
      <c r="I77" s="339"/>
      <c r="J77" s="339"/>
      <c r="K77" s="339"/>
      <c r="L77" s="339"/>
      <c r="M77" s="339"/>
      <c r="N77" s="339"/>
      <c r="O77" s="339"/>
      <c r="P77" s="339"/>
      <c r="Q77" s="339"/>
      <c r="R77" s="339"/>
      <c r="S77" s="339"/>
      <c r="T77" s="338"/>
      <c r="U77" s="338"/>
      <c r="V77" s="178"/>
      <c r="W77" s="501"/>
      <c r="X77" s="199"/>
      <c r="Y77" s="199"/>
      <c r="Z77" s="199"/>
      <c r="AA77" s="199"/>
      <c r="AB77" s="199"/>
      <c r="AC77" s="199"/>
      <c r="AD77" s="199"/>
      <c r="AE77" s="199"/>
      <c r="AF77" s="199"/>
      <c r="AG77" s="199"/>
      <c r="AH77" s="199"/>
      <c r="AI77" s="199"/>
      <c r="AJ77" s="199"/>
      <c r="AK77" s="199"/>
      <c r="AL77" s="199"/>
      <c r="AM77" s="199"/>
      <c r="AN77" s="199"/>
      <c r="AP77" s="66"/>
      <c r="AQ77" s="343"/>
      <c r="AR77" s="343"/>
      <c r="AS77" s="189"/>
      <c r="AT77" s="189"/>
    </row>
    <row r="78" spans="1:68" ht="14.25" customHeight="1">
      <c r="A78" s="343"/>
      <c r="B78" s="343"/>
      <c r="C78" s="339"/>
      <c r="D78" s="339"/>
      <c r="E78" s="339"/>
      <c r="F78" s="339"/>
      <c r="G78" s="339"/>
      <c r="H78" s="339"/>
      <c r="I78" s="339"/>
      <c r="J78" s="339"/>
      <c r="K78" s="339"/>
      <c r="L78" s="339"/>
      <c r="M78" s="339"/>
      <c r="N78" s="339"/>
      <c r="O78" s="339"/>
      <c r="P78" s="339"/>
      <c r="Q78" s="339"/>
      <c r="R78" s="339"/>
      <c r="S78" s="339"/>
      <c r="T78" s="455"/>
      <c r="U78" s="455"/>
      <c r="V78" s="178"/>
      <c r="W78" s="501"/>
      <c r="X78" s="199"/>
      <c r="Y78" s="199"/>
      <c r="Z78" s="199"/>
      <c r="AA78" s="199"/>
      <c r="AB78" s="199"/>
      <c r="AC78" s="199"/>
      <c r="AD78" s="199"/>
      <c r="AE78" s="199"/>
      <c r="AF78" s="199"/>
      <c r="AG78" s="199"/>
      <c r="AH78" s="199"/>
      <c r="AI78" s="199"/>
      <c r="AJ78" s="199"/>
      <c r="AK78" s="199"/>
      <c r="AL78" s="199"/>
      <c r="AM78" s="199"/>
      <c r="AN78" s="199"/>
      <c r="AO78" s="41"/>
      <c r="AP78" s="66"/>
      <c r="AQ78" s="502"/>
      <c r="AR78" s="503"/>
      <c r="AS78" s="503"/>
      <c r="AT78" s="503"/>
    </row>
    <row r="79" spans="1:68" ht="14.25" customHeight="1">
      <c r="A79" s="343"/>
      <c r="B79" s="343"/>
      <c r="C79" s="339"/>
      <c r="D79" s="339"/>
      <c r="E79" s="339"/>
      <c r="F79" s="339"/>
      <c r="G79" s="339"/>
      <c r="H79" s="339"/>
      <c r="I79" s="339"/>
      <c r="J79" s="339"/>
      <c r="K79" s="339"/>
      <c r="L79" s="339"/>
      <c r="M79" s="339"/>
      <c r="N79" s="339"/>
      <c r="O79" s="339"/>
      <c r="P79" s="339"/>
      <c r="Q79" s="339"/>
      <c r="R79" s="339"/>
      <c r="S79" s="339"/>
      <c r="T79" s="41"/>
      <c r="V79" s="178"/>
      <c r="W79" s="501"/>
      <c r="X79" s="199"/>
      <c r="Y79" s="199"/>
      <c r="Z79" s="199"/>
      <c r="AA79" s="199"/>
      <c r="AB79" s="199"/>
      <c r="AC79" s="199"/>
      <c r="AD79" s="199"/>
      <c r="AE79" s="199"/>
      <c r="AF79" s="199"/>
      <c r="AG79" s="199"/>
      <c r="AH79" s="199"/>
      <c r="AI79" s="199"/>
      <c r="AJ79" s="199"/>
      <c r="AK79" s="199"/>
      <c r="AL79" s="199"/>
      <c r="AM79" s="199"/>
      <c r="AN79" s="199"/>
      <c r="AO79" s="189"/>
      <c r="AP79" s="66"/>
      <c r="AQ79" s="178"/>
      <c r="AR79" s="199"/>
      <c r="AS79" s="41"/>
      <c r="AT79" s="177"/>
    </row>
    <row r="80" spans="1:68" ht="14.25" customHeight="1">
      <c r="A80" s="343"/>
      <c r="B80" s="343"/>
      <c r="C80" s="339"/>
      <c r="D80" s="339"/>
      <c r="E80" s="339"/>
      <c r="F80" s="339"/>
      <c r="G80" s="339"/>
      <c r="H80" s="339"/>
      <c r="I80" s="339"/>
      <c r="J80" s="339"/>
      <c r="K80" s="339"/>
      <c r="L80" s="339"/>
      <c r="M80" s="339"/>
      <c r="N80" s="339"/>
      <c r="O80" s="339"/>
      <c r="P80" s="339"/>
      <c r="Q80" s="339"/>
      <c r="R80" s="339"/>
      <c r="S80" s="339"/>
      <c r="T80" s="41"/>
      <c r="V80" s="178"/>
      <c r="W80" s="501"/>
      <c r="X80" s="199"/>
      <c r="Y80" s="199"/>
      <c r="Z80" s="199"/>
      <c r="AA80" s="199"/>
      <c r="AB80" s="199"/>
      <c r="AC80" s="199"/>
      <c r="AD80" s="199"/>
      <c r="AE80" s="199"/>
      <c r="AF80" s="199"/>
      <c r="AG80" s="199"/>
      <c r="AH80" s="199"/>
      <c r="AI80" s="199"/>
      <c r="AJ80" s="199"/>
      <c r="AK80" s="199"/>
      <c r="AL80" s="199"/>
      <c r="AM80" s="199"/>
      <c r="AN80" s="199"/>
      <c r="AO80" s="275"/>
      <c r="AP80" s="66"/>
      <c r="AQ80" s="178"/>
      <c r="AR80" s="199"/>
      <c r="AS80" s="161"/>
      <c r="AT80" s="161"/>
    </row>
    <row r="81" spans="1:63" ht="14.25" customHeight="1">
      <c r="A81" s="343"/>
      <c r="B81" s="343"/>
      <c r="C81" s="339"/>
      <c r="D81" s="339"/>
      <c r="E81" s="339"/>
      <c r="F81" s="339"/>
      <c r="G81" s="339"/>
      <c r="H81" s="339"/>
      <c r="I81" s="339"/>
      <c r="J81" s="339"/>
      <c r="K81" s="339"/>
      <c r="L81" s="339"/>
      <c r="M81" s="339"/>
      <c r="N81" s="339"/>
      <c r="O81" s="339"/>
      <c r="P81" s="339"/>
      <c r="Q81" s="339"/>
      <c r="R81" s="339"/>
      <c r="S81" s="339"/>
      <c r="T81" s="161"/>
      <c r="U81" s="161"/>
      <c r="V81" s="178"/>
      <c r="W81" s="501"/>
      <c r="X81" s="199"/>
      <c r="Y81" s="199"/>
      <c r="Z81" s="199"/>
      <c r="AA81" s="199"/>
      <c r="AB81" s="199"/>
      <c r="AC81" s="199"/>
      <c r="AD81" s="199"/>
      <c r="AE81" s="199"/>
      <c r="AF81" s="199"/>
      <c r="AG81" s="199"/>
      <c r="AH81" s="199"/>
      <c r="AI81" s="199"/>
      <c r="AJ81" s="199"/>
      <c r="AK81" s="199"/>
      <c r="AL81" s="199"/>
      <c r="AM81" s="199"/>
      <c r="AN81" s="199"/>
      <c r="AO81" s="161"/>
      <c r="AP81" s="66"/>
      <c r="AQ81" s="178"/>
      <c r="AR81" s="199"/>
      <c r="AS81" s="161"/>
      <c r="AT81" s="161"/>
    </row>
    <row r="84" spans="1:63">
      <c r="BJ84" s="155"/>
      <c r="BK84" s="155"/>
    </row>
    <row r="85" spans="1:63">
      <c r="BJ85" s="155"/>
      <c r="BK85" s="155"/>
    </row>
  </sheetData>
  <mergeCells count="171">
    <mergeCell ref="P74:S75"/>
    <mergeCell ref="I74:O75"/>
    <mergeCell ref="A74:A76"/>
    <mergeCell ref="B74:H76"/>
    <mergeCell ref="BO68:BP68"/>
    <mergeCell ref="BJ47:BK47"/>
    <mergeCell ref="BJ45:BK45"/>
    <mergeCell ref="C57:S57"/>
    <mergeCell ref="BO58:BP58"/>
    <mergeCell ref="BO57:BP57"/>
    <mergeCell ref="C61:S62"/>
    <mergeCell ref="BO59:BP59"/>
    <mergeCell ref="BO69:BP69"/>
    <mergeCell ref="X64:AM65"/>
    <mergeCell ref="AG51:AN52"/>
    <mergeCell ref="AF51:AF52"/>
    <mergeCell ref="AR50:AR54"/>
    <mergeCell ref="AQ50:AQ54"/>
    <mergeCell ref="BO67:BP67"/>
    <mergeCell ref="AS43:BI45"/>
    <mergeCell ref="AQ62:AQ64"/>
    <mergeCell ref="AS56:BI59"/>
    <mergeCell ref="AQ56:AR59"/>
    <mergeCell ref="AR62:AR64"/>
    <mergeCell ref="X58:AN60"/>
    <mergeCell ref="AS50:BI54"/>
    <mergeCell ref="A57:B57"/>
    <mergeCell ref="V58:V60"/>
    <mergeCell ref="W58:W60"/>
    <mergeCell ref="P71:S72"/>
    <mergeCell ref="P68:S69"/>
    <mergeCell ref="A68:D70"/>
    <mergeCell ref="E68:O69"/>
    <mergeCell ref="A71:D73"/>
    <mergeCell ref="E71:O72"/>
    <mergeCell ref="E65:O66"/>
    <mergeCell ref="A52:A53"/>
    <mergeCell ref="B52:B53"/>
    <mergeCell ref="C52:S53"/>
    <mergeCell ref="A54:A55"/>
    <mergeCell ref="B54:B55"/>
    <mergeCell ref="C54:S55"/>
    <mergeCell ref="A50:A51"/>
    <mergeCell ref="BO62:BP62"/>
    <mergeCell ref="A65:D67"/>
    <mergeCell ref="P65:S66"/>
    <mergeCell ref="A61:B62"/>
    <mergeCell ref="V67:W68"/>
    <mergeCell ref="BO61:BP61"/>
    <mergeCell ref="W61:W63"/>
    <mergeCell ref="V61:V63"/>
    <mergeCell ref="W64:W65"/>
    <mergeCell ref="V64:V65"/>
    <mergeCell ref="A63:S63"/>
    <mergeCell ref="X61:AN63"/>
    <mergeCell ref="AS62:BI64"/>
    <mergeCell ref="BO63:BP63"/>
    <mergeCell ref="X67:AN68"/>
    <mergeCell ref="BJ51:BK51"/>
    <mergeCell ref="X43:AN43"/>
    <mergeCell ref="BO43:BP43"/>
    <mergeCell ref="BJ50:BK50"/>
    <mergeCell ref="BO44:BP44"/>
    <mergeCell ref="V43:W43"/>
    <mergeCell ref="V44:AN44"/>
    <mergeCell ref="BO45:BP45"/>
    <mergeCell ref="B50:B51"/>
    <mergeCell ref="C50:S51"/>
    <mergeCell ref="V49:V50"/>
    <mergeCell ref="W49:AE50"/>
    <mergeCell ref="AG46:AN47"/>
    <mergeCell ref="AF46:AF47"/>
    <mergeCell ref="A42:B42"/>
    <mergeCell ref="BJ49:BK49"/>
    <mergeCell ref="C43:S43"/>
    <mergeCell ref="A44:S44"/>
    <mergeCell ref="A43:B43"/>
    <mergeCell ref="BJ32:BK32"/>
    <mergeCell ref="AQ30:AR32"/>
    <mergeCell ref="AS30:BI32"/>
    <mergeCell ref="AQ33:BI33"/>
    <mergeCell ref="BJ31:BK31"/>
    <mergeCell ref="V29:V31"/>
    <mergeCell ref="W35:W37"/>
    <mergeCell ref="V35:V37"/>
    <mergeCell ref="V32:V34"/>
    <mergeCell ref="X35:AN37"/>
    <mergeCell ref="X32:AN34"/>
    <mergeCell ref="W32:W34"/>
    <mergeCell ref="A41:BI41"/>
    <mergeCell ref="BJ43:BK43"/>
    <mergeCell ref="BJ44:BK44"/>
    <mergeCell ref="C30:S34"/>
    <mergeCell ref="A30:B34"/>
    <mergeCell ref="AQ43:AR45"/>
    <mergeCell ref="X29:AN31"/>
    <mergeCell ref="W29:W31"/>
    <mergeCell ref="AS21:BI23"/>
    <mergeCell ref="AR18:AY19"/>
    <mergeCell ref="AQ18:AQ19"/>
    <mergeCell ref="AR21:AR23"/>
    <mergeCell ref="AQ21:AQ23"/>
    <mergeCell ref="BJ7:BK7"/>
    <mergeCell ref="BJ8:BK8"/>
    <mergeCell ref="AQ7:AR8"/>
    <mergeCell ref="AS7:BI8"/>
    <mergeCell ref="BJ9:BK9"/>
    <mergeCell ref="AS25:BI26"/>
    <mergeCell ref="AQ25:AR26"/>
    <mergeCell ref="BJ30:BK30"/>
    <mergeCell ref="BJ25:BK25"/>
    <mergeCell ref="BJ26:BK26"/>
    <mergeCell ref="BJ27:BK27"/>
    <mergeCell ref="A26:A27"/>
    <mergeCell ref="BJ18:BK18"/>
    <mergeCell ref="BJ17:BK17"/>
    <mergeCell ref="BJ16:BK16"/>
    <mergeCell ref="B26:R27"/>
    <mergeCell ref="C3:S4"/>
    <mergeCell ref="A3:B4"/>
    <mergeCell ref="C14:S17"/>
    <mergeCell ref="A14:B17"/>
    <mergeCell ref="BJ15:BK15"/>
    <mergeCell ref="A22:B24"/>
    <mergeCell ref="C22:S24"/>
    <mergeCell ref="C8:S9"/>
    <mergeCell ref="A8:B9"/>
    <mergeCell ref="BJ20:BK20"/>
    <mergeCell ref="BJ22:BK22"/>
    <mergeCell ref="BJ24:BK24"/>
    <mergeCell ref="BJ23:BK23"/>
    <mergeCell ref="BJ4:BK4"/>
    <mergeCell ref="AQ3:AR3"/>
    <mergeCell ref="AS3:BI3"/>
    <mergeCell ref="BJ3:BK3"/>
    <mergeCell ref="A1:BI1"/>
    <mergeCell ref="A2:B2"/>
    <mergeCell ref="V23:AN23"/>
    <mergeCell ref="X22:AN22"/>
    <mergeCell ref="V22:W22"/>
    <mergeCell ref="BN19:BO19"/>
    <mergeCell ref="BJ14:BK14"/>
    <mergeCell ref="BJ21:BK21"/>
    <mergeCell ref="BN5:BO5"/>
    <mergeCell ref="X3:AN3"/>
    <mergeCell ref="BN7:BO7"/>
    <mergeCell ref="BN8:BO8"/>
    <mergeCell ref="BN9:BO9"/>
    <mergeCell ref="V17:W18"/>
    <mergeCell ref="BJ13:BK13"/>
    <mergeCell ref="BJ19:BK19"/>
    <mergeCell ref="X17:AN18"/>
    <mergeCell ref="BN14:BO14"/>
    <mergeCell ref="BN15:BO15"/>
    <mergeCell ref="BJ12:BK12"/>
    <mergeCell ref="BJ10:BK10"/>
    <mergeCell ref="BN12:BO12"/>
    <mergeCell ref="BN11:BO11"/>
    <mergeCell ref="BN13:BO13"/>
    <mergeCell ref="BN16:BO16"/>
    <mergeCell ref="BN3:BO3"/>
    <mergeCell ref="BN4:BO4"/>
    <mergeCell ref="BN17:BO17"/>
    <mergeCell ref="BN18:BO18"/>
    <mergeCell ref="BJ11:BK11"/>
    <mergeCell ref="X7:AN9"/>
    <mergeCell ref="V7:W9"/>
    <mergeCell ref="X13:AN13"/>
    <mergeCell ref="V13:W13"/>
    <mergeCell ref="BJ5:BK5"/>
    <mergeCell ref="V3:W3"/>
  </mergeCells>
  <printOptions horizontalCentered="1"/>
  <pageMargins left="0.196850393700787" right="0.196850393700787" top="0.196850393700787" bottom="0.196850393700787" header="0" footer="0"/>
  <pageSetup paperSize="9" scale="98" orientation="landscape" r:id="rId1"/>
  <headerFooter alignWithMargins="0"/>
  <rowBreaks count="1" manualBreakCount="1">
    <brk id="40" max="60" man="1"/>
  </rowBreaks>
</worksheet>
</file>

<file path=xl/worksheets/sheet15.xml><?xml version="1.0" encoding="utf-8"?>
<worksheet xmlns="http://schemas.openxmlformats.org/spreadsheetml/2006/main" xmlns:r="http://schemas.openxmlformats.org/officeDocument/2006/relationships">
  <dimension ref="A1:BT43"/>
  <sheetViews>
    <sheetView view="pageBreakPreview" zoomScaleSheetLayoutView="100" workbookViewId="0">
      <selection sqref="A1:BI1"/>
    </sheetView>
  </sheetViews>
  <sheetFormatPr defaultRowHeight="11.25"/>
  <cols>
    <col min="1" max="19" width="2.42578125" style="14" customWidth="1"/>
    <col min="20" max="21" width="1.7109375" style="14" customWidth="1"/>
    <col min="22" max="40" width="2.42578125" style="14" customWidth="1"/>
    <col min="41" max="42" width="1.7109375" style="14" customWidth="1"/>
    <col min="43" max="61" width="2.42578125" style="14" customWidth="1"/>
    <col min="62" max="62" width="4.28515625" style="283" bestFit="1" customWidth="1"/>
    <col min="63" max="63" width="2.140625" style="283" customWidth="1"/>
    <col min="64" max="64" width="2.140625" style="267" customWidth="1"/>
    <col min="65" max="65" width="2.5703125" style="267" bestFit="1" customWidth="1"/>
    <col min="66" max="94" width="2.140625" style="267" customWidth="1"/>
    <col min="95" max="16384" width="9.140625" style="267"/>
  </cols>
  <sheetData>
    <row r="1" spans="1:72" s="13" customFormat="1" ht="15.75" customHeight="1">
      <c r="A1" s="10" t="str">
        <f>CONCATENATE([1]Sections!$A$1:$E$1," - / - ",[1]Sections!$A$16," ",[1]Sections!$B$16,": ",[1]Sections!$D$16," [ ",[1]Sections!$V$2," ",ROMAN(COUNT($BM$1:$BM$766))," / ",ROMAN(BM1)," ]")</f>
        <v>Male Head of Household Questionnaire - / - Section 13: Miscellaneous [ Page I / I ]</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55"/>
      <c r="BK1" s="155"/>
      <c r="BL1" s="267"/>
      <c r="BM1" s="267">
        <v>1</v>
      </c>
    </row>
    <row r="2" spans="1:72" s="13" customFormat="1" ht="6" customHeight="1">
      <c r="A2" s="289"/>
      <c r="B2" s="289"/>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W2" s="14"/>
      <c r="AX2" s="14"/>
      <c r="AY2" s="14"/>
      <c r="AZ2" s="14"/>
      <c r="BA2" s="14"/>
      <c r="BB2" s="14"/>
      <c r="BC2" s="14"/>
      <c r="BD2" s="14"/>
      <c r="BE2" s="14"/>
      <c r="BF2" s="14"/>
      <c r="BG2" s="14"/>
      <c r="BH2" s="14"/>
      <c r="BI2" s="14"/>
      <c r="BJ2" s="155"/>
      <c r="BK2" s="155"/>
    </row>
    <row r="3" spans="1:72" s="13" customFormat="1" ht="15" customHeight="1">
      <c r="A3" s="286">
        <f>VLOOKUP(BS3,[1]eMHH!$F$4:$H$3000,3,FALSE)</f>
        <v>13.01</v>
      </c>
      <c r="B3" s="286"/>
      <c r="C3" s="287" t="str">
        <f>VLOOKUP(BS3,[1]eMHH!$I$4:$DV$515,13,FALSE)</f>
        <v xml:space="preserve">Did you vote in the last parliamentary elections? </v>
      </c>
      <c r="D3" s="287"/>
      <c r="E3" s="287"/>
      <c r="F3" s="287"/>
      <c r="G3" s="287"/>
      <c r="H3" s="287"/>
      <c r="I3" s="287"/>
      <c r="J3" s="287"/>
      <c r="K3" s="287"/>
      <c r="L3" s="287"/>
      <c r="M3" s="287"/>
      <c r="N3" s="287"/>
      <c r="O3" s="287"/>
      <c r="P3" s="287"/>
      <c r="Q3" s="287"/>
      <c r="R3" s="287"/>
      <c r="S3" s="290"/>
      <c r="U3" s="171"/>
      <c r="V3" s="291">
        <f>VLOOKUP(BQ3,[1]eMHH!$F$4:$H$3000,3,FALSE)</f>
        <v>13.059999999999999</v>
      </c>
      <c r="W3" s="291"/>
      <c r="X3" s="169" t="str">
        <f>VLOOKUP(BQ3,[1]eMHH!$I$4:$DV$515,13,FALSE)</f>
        <v>In the past 24 hours, for how many hours did you watch television?</v>
      </c>
      <c r="Y3" s="169"/>
      <c r="Z3" s="169"/>
      <c r="AA3" s="169"/>
      <c r="AB3" s="169"/>
      <c r="AC3" s="169"/>
      <c r="AD3" s="169"/>
      <c r="AE3" s="169"/>
      <c r="AF3" s="169"/>
      <c r="AG3" s="169"/>
      <c r="AH3" s="169"/>
      <c r="AI3" s="169"/>
      <c r="AJ3" s="169"/>
      <c r="AK3" s="169"/>
      <c r="AL3" s="169"/>
      <c r="AM3" s="159"/>
      <c r="AN3" s="160"/>
      <c r="AP3" s="171"/>
      <c r="AQ3" s="172">
        <f>VLOOKUP(BJ3,[1]eMHH!$F$4:$H$3000,3,FALSE)</f>
        <v>13.099999999999998</v>
      </c>
      <c r="AR3" s="173"/>
      <c r="AS3" s="159" t="str">
        <f>VLOOKUP(BJ3,[1]eMHH!$I$4:$DV$515,13,FALSE)</f>
        <v>What are the names of the members of parliament for your province?</v>
      </c>
      <c r="AT3" s="159"/>
      <c r="AU3" s="159"/>
      <c r="AV3" s="159"/>
      <c r="AW3" s="159"/>
      <c r="AX3" s="159"/>
      <c r="AY3" s="159"/>
      <c r="AZ3" s="159"/>
      <c r="BA3" s="159"/>
      <c r="BB3" s="159"/>
      <c r="BC3" s="159"/>
      <c r="BD3" s="159"/>
      <c r="BE3" s="159"/>
      <c r="BF3" s="159"/>
      <c r="BG3" s="159"/>
      <c r="BH3" s="159"/>
      <c r="BI3" s="160"/>
      <c r="BJ3" s="174">
        <v>19.05</v>
      </c>
      <c r="BK3" s="174"/>
      <c r="BL3" s="161"/>
      <c r="BQ3" s="174">
        <v>13.71</v>
      </c>
      <c r="BR3" s="174"/>
      <c r="BS3" s="174" t="s">
        <v>51</v>
      </c>
      <c r="BT3" s="174"/>
    </row>
    <row r="4" spans="1:72" s="13" customFormat="1" ht="14.25" customHeight="1">
      <c r="A4" s="175">
        <v>1</v>
      </c>
      <c r="B4" s="215" t="str">
        <f>VLOOKUP(BS3,[1]eMHH!$I$4:$DU$515,15,FALSE)</f>
        <v>No</v>
      </c>
      <c r="C4" s="161"/>
      <c r="D4" s="161"/>
      <c r="E4" s="161"/>
      <c r="F4" s="161"/>
      <c r="G4" s="161"/>
      <c r="H4" s="161"/>
      <c r="I4" s="161"/>
      <c r="J4" s="161"/>
      <c r="K4" s="161"/>
      <c r="L4" s="14"/>
      <c r="M4" s="161"/>
      <c r="N4" s="132"/>
      <c r="O4" s="217"/>
      <c r="P4" s="161"/>
      <c r="Q4" s="14"/>
      <c r="R4" s="14"/>
      <c r="S4" s="175" t="s">
        <v>0</v>
      </c>
      <c r="U4" s="171"/>
      <c r="V4" s="175">
        <v>0</v>
      </c>
      <c r="W4" s="292" t="str">
        <f>VLOOKUP(BQ3,[1]eMHH!$I$4:$DU$515,15,FALSE)</f>
        <v>Zero</v>
      </c>
      <c r="X4" s="293"/>
      <c r="Y4" s="293"/>
      <c r="Z4" s="196"/>
      <c r="AA4" s="293"/>
      <c r="AB4" s="293"/>
      <c r="AC4" s="293"/>
      <c r="AD4" s="294"/>
      <c r="AE4" s="294"/>
      <c r="AF4" s="295"/>
      <c r="AG4" s="294"/>
      <c r="AH4" s="296"/>
      <c r="AI4" s="294"/>
      <c r="AJ4" s="297"/>
      <c r="AK4" s="58"/>
      <c r="AL4" s="58"/>
      <c r="AM4" s="175" t="s">
        <v>0</v>
      </c>
      <c r="AN4" s="175" t="s">
        <v>1</v>
      </c>
      <c r="AP4" s="171"/>
      <c r="AQ4" s="298" t="str">
        <f>VLOOKUP(BJ3,[1]eMHH!$I$4:$DV$515,14,FALSE)</f>
        <v>[USE WOLESI JIRGA CARD]</v>
      </c>
      <c r="AR4" s="299"/>
      <c r="AS4" s="299"/>
      <c r="AT4" s="299"/>
      <c r="AU4" s="299"/>
      <c r="AV4" s="299"/>
      <c r="AW4" s="299"/>
      <c r="AX4" s="299"/>
      <c r="AY4" s="299"/>
      <c r="AZ4" s="299"/>
      <c r="BA4" s="299"/>
      <c r="BB4" s="299"/>
      <c r="BC4" s="299"/>
      <c r="BD4" s="299"/>
      <c r="BE4" s="299"/>
      <c r="BF4" s="299"/>
      <c r="BG4" s="299"/>
      <c r="BH4" s="299"/>
      <c r="BI4" s="300"/>
      <c r="BJ4" s="186">
        <f>VLOOKUP(BJ3,[1]eMHH!$I$4:$DV$515,65,FALSE)</f>
        <v>2</v>
      </c>
      <c r="BK4" s="186"/>
      <c r="BL4" s="161"/>
      <c r="BQ4" s="186">
        <f>VLOOKUP(BQ3,[1]eMHH!$I$4:$DV$515,65,FALSE)</f>
        <v>2</v>
      </c>
      <c r="BR4" s="186"/>
      <c r="BS4" s="186">
        <f>VLOOKUP(BS3,[1]eMHH!$I$4:$DV$515,65,FALSE)</f>
        <v>2</v>
      </c>
      <c r="BT4" s="186"/>
    </row>
    <row r="5" spans="1:72" s="13" customFormat="1" ht="15.95" customHeight="1">
      <c r="A5" s="175">
        <v>2</v>
      </c>
      <c r="B5" s="219" t="str">
        <f>VLOOKUP(BS3,[1]eMHH!$I$4:$DU$515,16,FALSE)</f>
        <v>Yes</v>
      </c>
      <c r="C5" s="301"/>
      <c r="D5" s="301"/>
      <c r="E5" s="301"/>
      <c r="F5" s="301"/>
      <c r="G5" s="301"/>
      <c r="H5" s="301"/>
      <c r="I5" s="301"/>
      <c r="J5" s="220"/>
      <c r="K5" s="220"/>
      <c r="L5" s="44"/>
      <c r="M5" s="220"/>
      <c r="N5" s="223"/>
      <c r="O5" s="222"/>
      <c r="P5" s="220"/>
      <c r="Q5" s="44"/>
      <c r="R5" s="44"/>
      <c r="S5" s="175" t="s">
        <v>1</v>
      </c>
      <c r="U5" s="171"/>
      <c r="V5" s="1" t="s">
        <v>4</v>
      </c>
      <c r="W5" s="2"/>
      <c r="X5" s="2"/>
      <c r="Y5" s="2"/>
      <c r="Z5" s="2"/>
      <c r="AA5" s="2"/>
      <c r="AB5" s="2"/>
      <c r="AC5" s="2"/>
      <c r="AD5" s="2"/>
      <c r="AE5" s="2"/>
      <c r="AF5" s="2"/>
      <c r="AG5" s="2"/>
      <c r="AH5" s="2"/>
      <c r="AI5" s="302" t="str">
        <f>VLOOKUP(BQ3,[1]eMHH!$I$4:$DU$515,16,FALSE)</f>
        <v>Hours</v>
      </c>
      <c r="AJ5" s="302"/>
      <c r="AK5" s="302"/>
      <c r="AL5" s="302"/>
      <c r="AM5" s="302"/>
      <c r="AN5" s="303"/>
      <c r="AP5" s="171"/>
      <c r="AQ5" s="304" t="str">
        <f>VLOOKUP(BJ3,[1]eMHH!$I$4:$DU$515,15,FALSE)</f>
        <v>Number of MPs Named Correctly by Respondent: |___|___|</v>
      </c>
      <c r="AR5" s="305"/>
      <c r="AS5" s="305"/>
      <c r="AT5" s="305"/>
      <c r="AU5" s="305"/>
      <c r="AV5" s="305"/>
      <c r="AW5" s="305"/>
      <c r="AX5" s="305"/>
      <c r="AY5" s="305"/>
      <c r="AZ5" s="304" t="str">
        <f>VLOOKUP(BJ3,[1]eMHH!$I$4:$DU$515,16,FALSE)</f>
        <v>Number of MPs From Province [COUNT NUMBER ON WOLESI JIRGA CARD]: |___|___|</v>
      </c>
      <c r="BA5" s="305"/>
      <c r="BB5" s="305"/>
      <c r="BC5" s="305"/>
      <c r="BD5" s="305"/>
      <c r="BE5" s="305"/>
      <c r="BF5" s="305"/>
      <c r="BG5" s="305"/>
      <c r="BH5" s="305"/>
      <c r="BI5" s="306"/>
      <c r="BJ5" s="193">
        <f>VLOOKUP(BJ3,[1]eMHH!$I$4:$DV$3046,4,FALSE)</f>
        <v>0</v>
      </c>
      <c r="BK5" s="193"/>
      <c r="BL5" s="161"/>
      <c r="BQ5" s="193">
        <f>VLOOKUP(BQ3,[1]eMHH!$I$4:$DV$3046,4,FALSE)</f>
        <v>0</v>
      </c>
      <c r="BR5" s="193"/>
      <c r="BS5" s="193">
        <f>VLOOKUP(BS3,[1]eMHH!$I$4:$DV$3046,4,FALSE)</f>
        <v>0</v>
      </c>
      <c r="BT5" s="193"/>
    </row>
    <row r="6" spans="1:72" s="13" customFormat="1" ht="15.95" customHeight="1">
      <c r="A6" s="155"/>
      <c r="T6" s="66"/>
      <c r="U6" s="307"/>
      <c r="V6" s="7"/>
      <c r="W6" s="8"/>
      <c r="X6" s="8"/>
      <c r="Y6" s="8"/>
      <c r="Z6" s="8"/>
      <c r="AA6" s="8"/>
      <c r="AB6" s="8"/>
      <c r="AC6" s="8"/>
      <c r="AD6" s="8"/>
      <c r="AE6" s="8"/>
      <c r="AF6" s="8"/>
      <c r="AG6" s="8"/>
      <c r="AH6" s="8"/>
      <c r="AI6" s="208"/>
      <c r="AJ6" s="208"/>
      <c r="AK6" s="208"/>
      <c r="AL6" s="208"/>
      <c r="AM6" s="208"/>
      <c r="AN6" s="209"/>
      <c r="AP6" s="307"/>
      <c r="AQ6" s="308"/>
      <c r="AR6" s="309"/>
      <c r="AS6" s="309"/>
      <c r="AT6" s="309"/>
      <c r="AU6" s="309"/>
      <c r="AV6" s="309"/>
      <c r="AW6" s="309"/>
      <c r="AX6" s="309"/>
      <c r="AY6" s="309"/>
      <c r="AZ6" s="308"/>
      <c r="BA6" s="309"/>
      <c r="BB6" s="309"/>
      <c r="BC6" s="309"/>
      <c r="BD6" s="309"/>
      <c r="BE6" s="309"/>
      <c r="BF6" s="309"/>
      <c r="BG6" s="309"/>
      <c r="BH6" s="309"/>
      <c r="BI6" s="310"/>
      <c r="BL6" s="161"/>
    </row>
    <row r="7" spans="1:72" s="13" customFormat="1" ht="15.95" customHeight="1">
      <c r="A7" s="172">
        <f>VLOOKUP(BS7,[1]eMHH!$F$4:$H$3000,3,FALSE)</f>
        <v>13.02</v>
      </c>
      <c r="B7" s="311"/>
      <c r="C7" s="226" t="str">
        <f>VLOOKUP(BS7,[1]eMHH!$I$4:$DV$515,13,FALSE)</f>
        <v>In your opinion, is it correct for women to vote in Presidential and Parliamentary elections?</v>
      </c>
      <c r="D7" s="159"/>
      <c r="E7" s="159"/>
      <c r="F7" s="159"/>
      <c r="G7" s="159"/>
      <c r="H7" s="159"/>
      <c r="I7" s="159"/>
      <c r="J7" s="159"/>
      <c r="K7" s="159"/>
      <c r="L7" s="159"/>
      <c r="M7" s="159"/>
      <c r="N7" s="159"/>
      <c r="O7" s="159"/>
      <c r="P7" s="159"/>
      <c r="Q7" s="159"/>
      <c r="R7" s="159"/>
      <c r="S7" s="160"/>
      <c r="U7" s="171"/>
      <c r="AP7" s="171"/>
      <c r="AQ7" s="312"/>
      <c r="AR7" s="313"/>
      <c r="AS7" s="313"/>
      <c r="AT7" s="313"/>
      <c r="AU7" s="313"/>
      <c r="AV7" s="313"/>
      <c r="AW7" s="313"/>
      <c r="AX7" s="313"/>
      <c r="AY7" s="313"/>
      <c r="AZ7" s="308"/>
      <c r="BA7" s="313"/>
      <c r="BB7" s="313"/>
      <c r="BC7" s="313"/>
      <c r="BD7" s="313"/>
      <c r="BE7" s="313"/>
      <c r="BF7" s="313"/>
      <c r="BG7" s="313"/>
      <c r="BH7" s="313"/>
      <c r="BI7" s="314"/>
      <c r="BL7" s="14"/>
      <c r="BQ7" s="174">
        <v>19.059999999999999</v>
      </c>
      <c r="BR7" s="174"/>
      <c r="BS7" s="228">
        <v>88.09</v>
      </c>
      <c r="BT7" s="174"/>
    </row>
    <row r="8" spans="1:72" s="13" customFormat="1" ht="15" customHeight="1">
      <c r="A8" s="180"/>
      <c r="B8" s="315"/>
      <c r="C8" s="227"/>
      <c r="D8" s="165"/>
      <c r="E8" s="165"/>
      <c r="F8" s="165"/>
      <c r="G8" s="165"/>
      <c r="H8" s="165"/>
      <c r="I8" s="165"/>
      <c r="J8" s="165"/>
      <c r="K8" s="165"/>
      <c r="L8" s="165"/>
      <c r="M8" s="165"/>
      <c r="N8" s="165"/>
      <c r="O8" s="165"/>
      <c r="P8" s="165"/>
      <c r="Q8" s="165"/>
      <c r="R8" s="165"/>
      <c r="S8" s="185"/>
      <c r="U8" s="171"/>
      <c r="V8" s="286">
        <f>VLOOKUP(BQ7,[1]eMHH!$F$4:$H$3000,3,FALSE)</f>
        <v>13.069999999999999</v>
      </c>
      <c r="W8" s="286"/>
      <c r="X8" s="159" t="str">
        <f>VLOOKUP(BQ7,[1]eMHH!$I$4:$DV$515,13,FALSE)</f>
        <v>Please tell us how happy you are with your life? Very happy, happy, neither happy nor discontent, discontent, very displeased</v>
      </c>
      <c r="Y8" s="159"/>
      <c r="Z8" s="159"/>
      <c r="AA8" s="159"/>
      <c r="AB8" s="159"/>
      <c r="AC8" s="159"/>
      <c r="AD8" s="159"/>
      <c r="AE8" s="159"/>
      <c r="AF8" s="159"/>
      <c r="AG8" s="159"/>
      <c r="AH8" s="159"/>
      <c r="AI8" s="159"/>
      <c r="AJ8" s="159"/>
      <c r="AK8" s="159"/>
      <c r="AL8" s="159"/>
      <c r="AM8" s="159"/>
      <c r="AN8" s="160"/>
      <c r="AP8" s="171"/>
      <c r="AQ8" s="316" t="s">
        <v>4</v>
      </c>
      <c r="AR8" s="317"/>
      <c r="AS8" s="317"/>
      <c r="AT8" s="317"/>
      <c r="AU8" s="317"/>
      <c r="AV8" s="317"/>
      <c r="AW8" s="317"/>
      <c r="AX8" s="317"/>
      <c r="AY8" s="317"/>
      <c r="AZ8" s="318"/>
      <c r="BA8" s="317" t="s">
        <v>4</v>
      </c>
      <c r="BB8" s="317"/>
      <c r="BC8" s="317"/>
      <c r="BD8" s="317"/>
      <c r="BE8" s="317"/>
      <c r="BF8" s="317"/>
      <c r="BG8" s="317"/>
      <c r="BH8" s="317"/>
      <c r="BI8" s="319"/>
      <c r="BQ8" s="186">
        <f>VLOOKUP(BQ7,[1]eMHH!$I$4:$DV$515,65,FALSE)</f>
        <v>5</v>
      </c>
      <c r="BR8" s="186"/>
      <c r="BS8" s="187">
        <f>VLOOKUP(BS7,[1]eMHH!$I$4:$DV$515,65,FALSE)</f>
        <v>2</v>
      </c>
      <c r="BT8" s="320"/>
    </row>
    <row r="9" spans="1:72" s="13" customFormat="1" ht="15" customHeight="1">
      <c r="A9" s="175">
        <v>1</v>
      </c>
      <c r="B9" s="321" t="str">
        <f>VLOOKUP(BS7,[1]eMHH!$I$4:$DU$515,15,FALSE)</f>
        <v>No, It Is Not Correct for Women To Vote</v>
      </c>
      <c r="C9" s="161"/>
      <c r="D9" s="161"/>
      <c r="E9" s="161"/>
      <c r="F9" s="161"/>
      <c r="G9" s="161"/>
      <c r="H9" s="161"/>
      <c r="I9" s="161"/>
      <c r="J9" s="161"/>
      <c r="K9" s="161"/>
      <c r="L9" s="14"/>
      <c r="M9" s="161"/>
      <c r="N9" s="132"/>
      <c r="O9" s="217"/>
      <c r="P9" s="161"/>
      <c r="Q9" s="14"/>
      <c r="R9" s="14"/>
      <c r="S9" s="175" t="s">
        <v>0</v>
      </c>
      <c r="U9" s="171"/>
      <c r="V9" s="286"/>
      <c r="W9" s="286"/>
      <c r="X9" s="184"/>
      <c r="Y9" s="184"/>
      <c r="Z9" s="184"/>
      <c r="AA9" s="184"/>
      <c r="AB9" s="184"/>
      <c r="AC9" s="184"/>
      <c r="AD9" s="184"/>
      <c r="AE9" s="184"/>
      <c r="AF9" s="184"/>
      <c r="AG9" s="184"/>
      <c r="AH9" s="184"/>
      <c r="AI9" s="184"/>
      <c r="AJ9" s="184"/>
      <c r="AK9" s="184"/>
      <c r="AL9" s="184"/>
      <c r="AM9" s="184"/>
      <c r="AN9" s="185"/>
      <c r="AP9" s="171"/>
      <c r="AQ9" s="316"/>
      <c r="AR9" s="317"/>
      <c r="AS9" s="317"/>
      <c r="AT9" s="317"/>
      <c r="AU9" s="317"/>
      <c r="AV9" s="317"/>
      <c r="AW9" s="317"/>
      <c r="AX9" s="317"/>
      <c r="AY9" s="317"/>
      <c r="AZ9" s="322"/>
      <c r="BA9" s="317"/>
      <c r="BB9" s="317"/>
      <c r="BC9" s="317"/>
      <c r="BD9" s="317"/>
      <c r="BE9" s="317"/>
      <c r="BF9" s="317"/>
      <c r="BG9" s="317"/>
      <c r="BH9" s="317"/>
      <c r="BI9" s="319"/>
      <c r="BQ9" s="193">
        <f>VLOOKUP(BQ7,[1]eMHH!$I$4:$DV$3046,4,FALSE)</f>
        <v>0</v>
      </c>
      <c r="BR9" s="193"/>
      <c r="BS9" s="193">
        <f>VLOOKUP(BS7,[1]eMHH!$I$4:$DV$3046,4,FALSE)</f>
        <v>0</v>
      </c>
      <c r="BT9" s="323"/>
    </row>
    <row r="10" spans="1:72" s="13" customFormat="1" ht="15" customHeight="1">
      <c r="A10" s="175">
        <v>2</v>
      </c>
      <c r="B10" s="324" t="str">
        <f>VLOOKUP(BS7,[1]eMHH!$I$4:$DU$515,16,FALSE)</f>
        <v>Yes, It Is Correct for Women to Vote</v>
      </c>
      <c r="C10" s="301"/>
      <c r="D10" s="301"/>
      <c r="E10" s="301"/>
      <c r="F10" s="301"/>
      <c r="G10" s="301"/>
      <c r="H10" s="301"/>
      <c r="I10" s="301"/>
      <c r="J10" s="220"/>
      <c r="K10" s="220"/>
      <c r="L10" s="44"/>
      <c r="M10" s="220"/>
      <c r="N10" s="223"/>
      <c r="O10" s="222"/>
      <c r="P10" s="220"/>
      <c r="Q10" s="44"/>
      <c r="R10" s="44"/>
      <c r="S10" s="175" t="s">
        <v>1</v>
      </c>
      <c r="T10" s="14"/>
      <c r="U10" s="307"/>
      <c r="V10" s="286"/>
      <c r="W10" s="286"/>
      <c r="X10" s="165"/>
      <c r="Y10" s="165"/>
      <c r="Z10" s="165"/>
      <c r="AA10" s="165"/>
      <c r="AB10" s="165"/>
      <c r="AC10" s="165"/>
      <c r="AD10" s="165"/>
      <c r="AE10" s="165"/>
      <c r="AF10" s="165"/>
      <c r="AG10" s="165"/>
      <c r="AH10" s="165"/>
      <c r="AI10" s="165"/>
      <c r="AJ10" s="165"/>
      <c r="AK10" s="165"/>
      <c r="AL10" s="165"/>
      <c r="AM10" s="165"/>
      <c r="AN10" s="166"/>
      <c r="AP10" s="171"/>
      <c r="AQ10" s="325"/>
      <c r="AR10" s="326"/>
      <c r="AS10" s="326"/>
      <c r="AT10" s="326"/>
      <c r="AU10" s="326"/>
      <c r="AV10" s="326"/>
      <c r="AW10" s="326"/>
      <c r="AX10" s="326"/>
      <c r="AY10" s="326"/>
      <c r="AZ10" s="175" t="s">
        <v>1</v>
      </c>
      <c r="BA10" s="326"/>
      <c r="BB10" s="326"/>
      <c r="BC10" s="326"/>
      <c r="BD10" s="326"/>
      <c r="BE10" s="326"/>
      <c r="BF10" s="326"/>
      <c r="BG10" s="326"/>
      <c r="BH10" s="326"/>
      <c r="BI10" s="327"/>
      <c r="BQ10" s="228" t="s">
        <v>59</v>
      </c>
      <c r="BR10" s="174"/>
    </row>
    <row r="11" spans="1:72" s="13" customFormat="1" ht="14.25" customHeight="1">
      <c r="U11" s="171"/>
      <c r="V11" s="175">
        <v>1</v>
      </c>
      <c r="W11" s="328" t="str">
        <f>VLOOKUP(BQ7,[1]eMHH!$I$4:$DU$515,15,FALSE)</f>
        <v>Very Happy</v>
      </c>
      <c r="X11" s="177"/>
      <c r="Y11" s="177"/>
      <c r="Z11" s="177"/>
      <c r="AA11" s="177"/>
      <c r="AB11" s="177"/>
      <c r="AC11" s="177"/>
      <c r="AD11" s="14"/>
      <c r="AE11" s="155"/>
      <c r="AF11" s="155"/>
      <c r="AG11" s="218"/>
      <c r="AH11" s="196"/>
      <c r="AI11" s="196"/>
      <c r="AJ11" s="196"/>
      <c r="AK11" s="25"/>
      <c r="AL11" s="216"/>
      <c r="AM11" s="329"/>
      <c r="AN11" s="248"/>
      <c r="AO11" s="284"/>
      <c r="AP11" s="156"/>
      <c r="BQ11" s="187">
        <f>VLOOKUP(BQ10,[1]eMHH!$I$4:$DV$515,65,FALSE)</f>
        <v>2</v>
      </c>
      <c r="BR11" s="320"/>
    </row>
    <row r="12" spans="1:72" s="13" customFormat="1" ht="15" customHeight="1">
      <c r="A12" s="172">
        <f>VLOOKUP(BQ10,[1]eMHH!$F$4:$H$3000,3,FALSE)</f>
        <v>13.03</v>
      </c>
      <c r="B12" s="311"/>
      <c r="C12" s="226" t="str">
        <f>VLOOKUP(BQ10,[1]eMHH!$I$4:$DV$515,13,FALSE)</f>
        <v>In your opinion, is it correct for women to nominate themselves for Parliamentary and Presidential elections?</v>
      </c>
      <c r="D12" s="159"/>
      <c r="E12" s="159"/>
      <c r="F12" s="159"/>
      <c r="G12" s="159"/>
      <c r="H12" s="159"/>
      <c r="I12" s="159"/>
      <c r="J12" s="159"/>
      <c r="K12" s="159"/>
      <c r="L12" s="159"/>
      <c r="M12" s="159"/>
      <c r="N12" s="159"/>
      <c r="O12" s="159"/>
      <c r="P12" s="159"/>
      <c r="Q12" s="159"/>
      <c r="R12" s="159"/>
      <c r="S12" s="160"/>
      <c r="U12" s="171"/>
      <c r="V12" s="175">
        <v>2</v>
      </c>
      <c r="W12" s="199" t="str">
        <f>VLOOKUP(BQ7,[1]eMHH!$I$4:$DU$515,16,FALSE)</f>
        <v>Happy</v>
      </c>
      <c r="X12" s="177"/>
      <c r="Y12" s="177"/>
      <c r="Z12" s="177"/>
      <c r="AA12" s="177"/>
      <c r="AB12" s="177"/>
      <c r="AC12" s="177"/>
      <c r="AD12" s="14"/>
      <c r="AE12" s="41"/>
      <c r="AF12" s="41"/>
      <c r="AG12" s="161"/>
      <c r="AH12" s="284"/>
      <c r="AI12" s="284"/>
      <c r="AJ12" s="284"/>
      <c r="AK12" s="14"/>
      <c r="AL12" s="178"/>
      <c r="AM12" s="284"/>
      <c r="AN12" s="285"/>
      <c r="AO12" s="284"/>
      <c r="AP12" s="156"/>
      <c r="AQ12" s="286">
        <f>VLOOKUP(BJ12,[1]eMHH!$F$4:$H$3000,3,FALSE)</f>
        <v>13.109999999999998</v>
      </c>
      <c r="AR12" s="286"/>
      <c r="AS12" s="287" t="str">
        <f>VLOOKUP(BJ12,[1]eMHH!$I$4:$DV$515,13,FALSE)</f>
        <v>In your opinion, once the foreign forces leave, how much control will government have of the district?: Complete, partial, or none?</v>
      </c>
      <c r="AT12" s="287"/>
      <c r="AU12" s="287"/>
      <c r="AV12" s="287"/>
      <c r="AW12" s="287"/>
      <c r="AX12" s="287"/>
      <c r="AY12" s="287"/>
      <c r="AZ12" s="287"/>
      <c r="BA12" s="287"/>
      <c r="BB12" s="287"/>
      <c r="BC12" s="287"/>
      <c r="BD12" s="287"/>
      <c r="BE12" s="287"/>
      <c r="BF12" s="287"/>
      <c r="BG12" s="287"/>
      <c r="BH12" s="287"/>
      <c r="BI12" s="287"/>
      <c r="BJ12" s="228" t="s">
        <v>68</v>
      </c>
      <c r="BK12" s="330"/>
      <c r="BQ12" s="193">
        <f>VLOOKUP(BQ10,[1]eMHH!$I$4:$DV$3046,4,FALSE)</f>
        <v>0</v>
      </c>
      <c r="BR12" s="193"/>
    </row>
    <row r="13" spans="1:72" s="161" customFormat="1" ht="15" customHeight="1">
      <c r="A13" s="180"/>
      <c r="B13" s="315"/>
      <c r="C13" s="227"/>
      <c r="D13" s="165"/>
      <c r="E13" s="165"/>
      <c r="F13" s="165"/>
      <c r="G13" s="165"/>
      <c r="H13" s="165"/>
      <c r="I13" s="165"/>
      <c r="J13" s="165"/>
      <c r="K13" s="165"/>
      <c r="L13" s="165"/>
      <c r="M13" s="165"/>
      <c r="N13" s="165"/>
      <c r="O13" s="165"/>
      <c r="P13" s="165"/>
      <c r="Q13" s="165"/>
      <c r="R13" s="165"/>
      <c r="S13" s="185"/>
      <c r="U13" s="162"/>
      <c r="V13" s="175">
        <v>3</v>
      </c>
      <c r="W13" s="331" t="str">
        <f>VLOOKUP(BQ7,[1]eMHH!$I$4:$DU$515,17,FALSE)</f>
        <v>Neither Happy nor Sad</v>
      </c>
      <c r="X13" s="177"/>
      <c r="Y13" s="177"/>
      <c r="Z13" s="177"/>
      <c r="AA13" s="177"/>
      <c r="AB13" s="177"/>
      <c r="AC13" s="177"/>
      <c r="AD13" s="14"/>
      <c r="AE13" s="14"/>
      <c r="AF13" s="332"/>
      <c r="AG13" s="179"/>
      <c r="AH13" s="284"/>
      <c r="AI13" s="284"/>
      <c r="AJ13" s="178"/>
      <c r="AK13" s="179"/>
      <c r="AL13" s="178"/>
      <c r="AM13" s="178"/>
      <c r="AN13" s="288"/>
      <c r="AO13" s="179"/>
      <c r="AP13" s="156"/>
      <c r="AQ13" s="286"/>
      <c r="AR13" s="286"/>
      <c r="AS13" s="287"/>
      <c r="AT13" s="287"/>
      <c r="AU13" s="287"/>
      <c r="AV13" s="287"/>
      <c r="AW13" s="287"/>
      <c r="AX13" s="287"/>
      <c r="AY13" s="287"/>
      <c r="AZ13" s="287"/>
      <c r="BA13" s="287"/>
      <c r="BB13" s="287"/>
      <c r="BC13" s="287"/>
      <c r="BD13" s="287"/>
      <c r="BE13" s="287"/>
      <c r="BF13" s="287"/>
      <c r="BG13" s="287"/>
      <c r="BH13" s="287"/>
      <c r="BI13" s="287"/>
      <c r="BJ13" s="187">
        <f>VLOOKUP(BJ12,[1]eMHH!$I$4:$DV$515,65,FALSE)</f>
        <v>3</v>
      </c>
      <c r="BK13" s="186"/>
    </row>
    <row r="14" spans="1:72" s="161" customFormat="1" ht="15" customHeight="1">
      <c r="A14" s="175">
        <v>1</v>
      </c>
      <c r="B14" s="321" t="str">
        <f>VLOOKUP(BQ10,[1]eMHH!$I$4:$DU$515,15,FALSE)</f>
        <v>No, It Is Not Correct for Women To Nominate Themselves</v>
      </c>
      <c r="C14" s="218"/>
      <c r="D14" s="218"/>
      <c r="E14" s="218"/>
      <c r="F14" s="218"/>
      <c r="G14" s="218"/>
      <c r="H14" s="218"/>
      <c r="I14" s="218"/>
      <c r="J14" s="218"/>
      <c r="K14" s="218"/>
      <c r="L14" s="25"/>
      <c r="M14" s="218"/>
      <c r="N14" s="218"/>
      <c r="O14" s="218"/>
      <c r="P14" s="217"/>
      <c r="Q14" s="25"/>
      <c r="R14" s="25"/>
      <c r="S14" s="175" t="s">
        <v>0</v>
      </c>
      <c r="U14" s="162"/>
      <c r="V14" s="175">
        <v>4</v>
      </c>
      <c r="W14" s="199" t="str">
        <f>VLOOKUP(BQ7,[1]eMHH!$I$4:$DU$515,18,FALSE)</f>
        <v>Sad</v>
      </c>
      <c r="AE14" s="178"/>
      <c r="AF14" s="179"/>
      <c r="AG14" s="41"/>
      <c r="AH14" s="14"/>
      <c r="AI14" s="14"/>
      <c r="AJ14" s="177"/>
      <c r="AK14" s="14"/>
      <c r="AL14" s="14"/>
      <c r="AM14" s="14"/>
      <c r="AN14" s="175" t="s">
        <v>0</v>
      </c>
      <c r="AP14" s="156"/>
      <c r="AQ14" s="286"/>
      <c r="AR14" s="286"/>
      <c r="AS14" s="287"/>
      <c r="AT14" s="287"/>
      <c r="AU14" s="287"/>
      <c r="AV14" s="287"/>
      <c r="AW14" s="287"/>
      <c r="AX14" s="287"/>
      <c r="AY14" s="287"/>
      <c r="AZ14" s="287"/>
      <c r="BA14" s="287"/>
      <c r="BB14" s="287"/>
      <c r="BC14" s="287"/>
      <c r="BD14" s="287"/>
      <c r="BE14" s="287"/>
      <c r="BF14" s="287"/>
      <c r="BG14" s="287"/>
      <c r="BH14" s="287"/>
      <c r="BI14" s="287"/>
      <c r="BJ14" s="333">
        <f>VLOOKUP(BJ12,[1]eMHH!$I$4:$DV$3046,4,FALSE)</f>
        <v>0</v>
      </c>
      <c r="BK14" s="193"/>
    </row>
    <row r="15" spans="1:72" s="161" customFormat="1" ht="14.25" customHeight="1">
      <c r="A15" s="175">
        <v>2</v>
      </c>
      <c r="B15" s="324" t="str">
        <f>VLOOKUP(BQ10,[1]eMHH!$I$4:$DU$515,16,FALSE)</f>
        <v>Yes, It Is Correct for Women to Nominate Themselves</v>
      </c>
      <c r="C15" s="301"/>
      <c r="D15" s="301"/>
      <c r="E15" s="301"/>
      <c r="F15" s="301"/>
      <c r="G15" s="301"/>
      <c r="H15" s="301"/>
      <c r="I15" s="301"/>
      <c r="J15" s="220"/>
      <c r="K15" s="220"/>
      <c r="L15" s="44"/>
      <c r="M15" s="220"/>
      <c r="N15" s="220"/>
      <c r="O15" s="220"/>
      <c r="P15" s="222"/>
      <c r="Q15" s="44"/>
      <c r="R15" s="44"/>
      <c r="S15" s="175" t="s">
        <v>1</v>
      </c>
      <c r="T15" s="14"/>
      <c r="U15" s="307"/>
      <c r="V15" s="175">
        <v>5</v>
      </c>
      <c r="W15" s="205" t="str">
        <f>VLOOKUP(BQ7,[1]eMHH!$I$4:$DU$515,19,FALSE)</f>
        <v>Very Sad</v>
      </c>
      <c r="X15" s="220"/>
      <c r="Y15" s="220"/>
      <c r="Z15" s="220"/>
      <c r="AA15" s="220"/>
      <c r="AB15" s="220"/>
      <c r="AC15" s="220"/>
      <c r="AD15" s="220"/>
      <c r="AE15" s="220"/>
      <c r="AF15" s="220"/>
      <c r="AG15" s="220"/>
      <c r="AH15" s="220"/>
      <c r="AI15" s="220"/>
      <c r="AJ15" s="220"/>
      <c r="AK15" s="220"/>
      <c r="AL15" s="220"/>
      <c r="AM15" s="220"/>
      <c r="AN15" s="175" t="s">
        <v>1</v>
      </c>
      <c r="AP15" s="162"/>
      <c r="AQ15" s="175">
        <v>1</v>
      </c>
      <c r="AR15" s="176" t="str">
        <f>VLOOKUP(BJ12,[1]eMHH!$I$4:$DU$515,15,FALSE)</f>
        <v>All of District</v>
      </c>
      <c r="AS15" s="334"/>
      <c r="AT15" s="334"/>
      <c r="AU15" s="334"/>
      <c r="AV15" s="334"/>
      <c r="AW15" s="334"/>
      <c r="AX15" s="334"/>
      <c r="AY15" s="334"/>
      <c r="AZ15" s="334"/>
      <c r="BA15" s="216"/>
      <c r="BB15" s="335"/>
      <c r="BC15" s="335"/>
      <c r="BD15" s="335"/>
      <c r="BE15" s="335"/>
      <c r="BF15" s="216"/>
      <c r="BG15" s="328"/>
      <c r="BH15" s="336"/>
      <c r="BI15" s="337"/>
      <c r="BJ15" s="338">
        <f>VLOOKUP(BJ14,[1]eMHH!$I$4:$DV$515,65,FALSE)</f>
        <v>0</v>
      </c>
    </row>
    <row r="16" spans="1:72" s="161" customFormat="1" ht="14.25" customHeight="1">
      <c r="U16" s="162"/>
      <c r="AP16" s="162"/>
      <c r="AQ16" s="175">
        <v>2</v>
      </c>
      <c r="AR16" s="188" t="str">
        <f>VLOOKUP(BJ12,[1]eMHH!$I$4:$DU$515,16,FALSE)</f>
        <v>Some Parts of District</v>
      </c>
      <c r="AS16" s="189"/>
      <c r="AT16" s="339"/>
      <c r="AU16" s="339"/>
      <c r="AV16" s="339"/>
      <c r="AW16" s="339"/>
      <c r="AX16" s="339"/>
      <c r="AY16" s="339"/>
      <c r="AZ16" s="339"/>
      <c r="BA16" s="339"/>
      <c r="BB16" s="339"/>
      <c r="BC16" s="339"/>
      <c r="BD16" s="339"/>
      <c r="BE16" s="339"/>
      <c r="BF16" s="178"/>
      <c r="BG16" s="199"/>
      <c r="BH16" s="199"/>
      <c r="BI16" s="175" t="s">
        <v>0</v>
      </c>
      <c r="BQ16" s="174" t="s">
        <v>52</v>
      </c>
      <c r="BR16" s="174"/>
    </row>
    <row r="17" spans="1:72" s="161" customFormat="1" ht="15" customHeight="1">
      <c r="A17" s="340">
        <f>VLOOKUP(BS17,[1]eMHH!$F$4:$H$3000,3,FALSE)</f>
        <v>13.04</v>
      </c>
      <c r="B17" s="291"/>
      <c r="C17" s="159" t="str">
        <f>VLOOKUP(BS17,[1]eMHH!$I$4:$DV$515,13,FALSE)</f>
        <v>In the past 24 hours, for how many hours did you listen to the radio?</v>
      </c>
      <c r="D17" s="159"/>
      <c r="E17" s="159"/>
      <c r="F17" s="159"/>
      <c r="G17" s="159"/>
      <c r="H17" s="159"/>
      <c r="I17" s="159"/>
      <c r="J17" s="159"/>
      <c r="K17" s="159"/>
      <c r="L17" s="159"/>
      <c r="M17" s="159"/>
      <c r="N17" s="159"/>
      <c r="O17" s="159"/>
      <c r="P17" s="159"/>
      <c r="Q17" s="159"/>
      <c r="R17" s="159"/>
      <c r="S17" s="160"/>
      <c r="U17" s="162"/>
      <c r="V17" s="286">
        <f>VLOOKUP(BQ16,[1]eMHH!$F$4:$H$3000,3,FALSE)</f>
        <v>13.079999999999998</v>
      </c>
      <c r="W17" s="286"/>
      <c r="X17" s="287" t="str">
        <f>VLOOKUP(BQ16,[1]eMHH!$I$4:$DV$515,13,FALSE)</f>
        <v>Which ethnic group do you belong to?</v>
      </c>
      <c r="Y17" s="287"/>
      <c r="Z17" s="287"/>
      <c r="AA17" s="287"/>
      <c r="AB17" s="287"/>
      <c r="AC17" s="287"/>
      <c r="AD17" s="287"/>
      <c r="AE17" s="287"/>
      <c r="AF17" s="287"/>
      <c r="AG17" s="287"/>
      <c r="AH17" s="287"/>
      <c r="AI17" s="287"/>
      <c r="AJ17" s="287"/>
      <c r="AK17" s="287"/>
      <c r="AL17" s="287"/>
      <c r="AM17" s="287"/>
      <c r="AN17" s="287"/>
      <c r="AP17" s="162"/>
      <c r="AQ17" s="175">
        <v>3</v>
      </c>
      <c r="AR17" s="204" t="str">
        <f>VLOOKUP(BJ12,[1]eMHH!$I$4:$DU$515,17,FALSE)</f>
        <v>No Control At All</v>
      </c>
      <c r="AS17" s="341"/>
      <c r="AT17" s="341"/>
      <c r="AU17" s="341"/>
      <c r="AV17" s="341"/>
      <c r="AW17" s="341"/>
      <c r="AX17" s="341"/>
      <c r="AY17" s="341"/>
      <c r="AZ17" s="341"/>
      <c r="BA17" s="341"/>
      <c r="BB17" s="341"/>
      <c r="BC17" s="341"/>
      <c r="BD17" s="341"/>
      <c r="BE17" s="341"/>
      <c r="BF17" s="221"/>
      <c r="BG17" s="205"/>
      <c r="BH17" s="342"/>
      <c r="BI17" s="175" t="s">
        <v>1</v>
      </c>
      <c r="BJ17" s="13"/>
      <c r="BQ17" s="186">
        <f>VLOOKUP(BQ16,[1]eMHH!$I$4:$DV$515,65,FALSE)</f>
        <v>8</v>
      </c>
      <c r="BR17" s="186"/>
      <c r="BS17" s="174">
        <v>13.02</v>
      </c>
      <c r="BT17" s="174"/>
    </row>
    <row r="18" spans="1:72" s="161" customFormat="1" ht="14.25" customHeight="1">
      <c r="A18" s="175">
        <v>0</v>
      </c>
      <c r="B18" s="292" t="str">
        <f>VLOOKUP(BS17,[1]eMHH!$I$4:$DU$515,15,FALSE)</f>
        <v>Zero</v>
      </c>
      <c r="C18" s="293"/>
      <c r="D18" s="293"/>
      <c r="E18" s="196" t="str">
        <f>CONCATENATE("[&gt;&gt;",VLOOKUP(BS17,[1]eMHH!$I$4:$DV$3046,4,FALSE),"]")</f>
        <v>[&gt;&gt;13.06]</v>
      </c>
      <c r="F18" s="293"/>
      <c r="G18" s="293"/>
      <c r="H18" s="293"/>
      <c r="I18" s="294"/>
      <c r="J18" s="294"/>
      <c r="K18" s="295"/>
      <c r="L18" s="294"/>
      <c r="M18" s="296"/>
      <c r="N18" s="294"/>
      <c r="O18" s="297"/>
      <c r="P18" s="58"/>
      <c r="Q18" s="58"/>
      <c r="R18" s="175" t="s">
        <v>0</v>
      </c>
      <c r="S18" s="175" t="s">
        <v>1</v>
      </c>
      <c r="U18" s="162"/>
      <c r="V18" s="175">
        <v>1</v>
      </c>
      <c r="W18" s="215" t="str">
        <f>VLOOKUP(BQ16,[1]eMHH!$I$4:$DU$515,15,FALSE)</f>
        <v>Pashtun</v>
      </c>
      <c r="X18" s="155"/>
      <c r="Y18" s="177"/>
      <c r="Z18" s="155"/>
      <c r="AA18" s="155"/>
      <c r="AB18" s="155"/>
      <c r="AC18" s="155"/>
      <c r="AD18" s="41"/>
      <c r="AG18" s="41"/>
      <c r="AH18" s="155"/>
      <c r="AI18" s="155"/>
      <c r="AJ18" s="155"/>
      <c r="AK18" s="155"/>
      <c r="AL18" s="155"/>
      <c r="AM18" s="14"/>
      <c r="AN18" s="42"/>
      <c r="AP18" s="162"/>
      <c r="AQ18" s="13"/>
      <c r="AR18" s="13"/>
      <c r="AS18" s="13"/>
      <c r="AT18" s="13"/>
      <c r="AU18" s="13"/>
      <c r="AV18" s="13"/>
      <c r="AW18" s="13"/>
      <c r="AX18" s="13"/>
      <c r="AY18" s="13"/>
      <c r="AZ18" s="13"/>
      <c r="BA18" s="13"/>
      <c r="BB18" s="13"/>
      <c r="BC18" s="13"/>
      <c r="BD18" s="13"/>
      <c r="BE18" s="13"/>
      <c r="BF18" s="13"/>
      <c r="BG18" s="13"/>
      <c r="BH18" s="13"/>
      <c r="BI18" s="13"/>
      <c r="BJ18" s="13"/>
      <c r="BL18" s="343"/>
      <c r="BQ18" s="193">
        <f>VLOOKUP(BQ16,[1]eMHH!$I$4:$DV$3046,4,FALSE)</f>
        <v>0</v>
      </c>
      <c r="BR18" s="193"/>
      <c r="BS18" s="186">
        <f>VLOOKUP(BS17,[1]eMHH!$I$4:$DV$515,65,FALSE)</f>
        <v>2</v>
      </c>
      <c r="BT18" s="186"/>
    </row>
    <row r="19" spans="1:72" s="161" customFormat="1" ht="15" customHeight="1">
      <c r="A19" s="1" t="s">
        <v>4</v>
      </c>
      <c r="B19" s="2"/>
      <c r="C19" s="2"/>
      <c r="D19" s="2"/>
      <c r="E19" s="2"/>
      <c r="F19" s="2"/>
      <c r="G19" s="2"/>
      <c r="H19" s="2"/>
      <c r="I19" s="2"/>
      <c r="J19" s="2"/>
      <c r="K19" s="2"/>
      <c r="L19" s="2"/>
      <c r="M19" s="2"/>
      <c r="N19" s="302" t="str">
        <f>VLOOKUP(BQ3,[1]eMHH!$I$4:$DU$515,16,FALSE)</f>
        <v>Hours</v>
      </c>
      <c r="O19" s="302"/>
      <c r="P19" s="302"/>
      <c r="Q19" s="302"/>
      <c r="R19" s="302"/>
      <c r="S19" s="303"/>
      <c r="U19" s="162"/>
      <c r="V19" s="175">
        <v>2</v>
      </c>
      <c r="W19" s="344" t="str">
        <f>VLOOKUP(BQ16,[1]eMHH!$I$4:$DU$515,16,FALSE)</f>
        <v>Tajik</v>
      </c>
      <c r="X19" s="189"/>
      <c r="Y19" s="189"/>
      <c r="Z19" s="189"/>
      <c r="AA19" s="189"/>
      <c r="AB19" s="189"/>
      <c r="AC19" s="189"/>
      <c r="AD19" s="189"/>
      <c r="AG19" s="41"/>
      <c r="AH19" s="155"/>
      <c r="AI19" s="189"/>
      <c r="AJ19" s="189"/>
      <c r="AK19" s="189"/>
      <c r="AL19" s="189"/>
      <c r="AM19" s="14"/>
      <c r="AN19" s="42"/>
      <c r="AP19" s="162"/>
      <c r="AQ19" s="340">
        <f>VLOOKUP(BJ19,[1]eMHH!$F$4:$H$3000,3,FALSE)</f>
        <v>13.119999999999997</v>
      </c>
      <c r="AR19" s="345"/>
      <c r="AS19" s="159" t="str">
        <f>VLOOKUP(BJ19,[1]eMHH!$I$4:$DV$515,13,FALSE)</f>
        <v>Can you read this message for me?</v>
      </c>
      <c r="AT19" s="159"/>
      <c r="AU19" s="159"/>
      <c r="AV19" s="159"/>
      <c r="AW19" s="159"/>
      <c r="AX19" s="159"/>
      <c r="AY19" s="159"/>
      <c r="AZ19" s="159"/>
      <c r="BA19" s="159"/>
      <c r="BB19" s="159"/>
      <c r="BC19" s="159"/>
      <c r="BD19" s="159"/>
      <c r="BE19" s="159"/>
      <c r="BF19" s="159"/>
      <c r="BG19" s="159"/>
      <c r="BH19" s="159"/>
      <c r="BI19" s="160"/>
      <c r="BJ19" s="174">
        <v>19.010000000000002</v>
      </c>
      <c r="BK19" s="174"/>
      <c r="BL19" s="343"/>
      <c r="BS19" s="193">
        <f>VLOOKUP(BS17,[1]eMHH!$I$4:$DV$3046,4,FALSE)</f>
        <v>13.059999999999999</v>
      </c>
      <c r="BT19" s="193"/>
    </row>
    <row r="20" spans="1:72" s="161" customFormat="1" ht="14.25" customHeight="1">
      <c r="A20" s="7"/>
      <c r="B20" s="8"/>
      <c r="C20" s="8"/>
      <c r="D20" s="8"/>
      <c r="E20" s="8"/>
      <c r="F20" s="8"/>
      <c r="G20" s="8"/>
      <c r="H20" s="8"/>
      <c r="I20" s="8"/>
      <c r="J20" s="8"/>
      <c r="K20" s="8"/>
      <c r="L20" s="8"/>
      <c r="M20" s="8"/>
      <c r="N20" s="208"/>
      <c r="O20" s="208"/>
      <c r="P20" s="208"/>
      <c r="Q20" s="208"/>
      <c r="R20" s="208"/>
      <c r="S20" s="209"/>
      <c r="U20" s="307"/>
      <c r="V20" s="175">
        <v>3</v>
      </c>
      <c r="W20" s="188" t="str">
        <f>VLOOKUP(BQ16,[1]eMHH!$I$4:$DU$515,17,FALSE)</f>
        <v>Hazara</v>
      </c>
      <c r="X20" s="188"/>
      <c r="Y20" s="155"/>
      <c r="Z20" s="155"/>
      <c r="AA20" s="155"/>
      <c r="AB20" s="155"/>
      <c r="AC20" s="41"/>
      <c r="AD20" s="41"/>
      <c r="AG20" s="41"/>
      <c r="AH20" s="41"/>
      <c r="AI20" s="41"/>
      <c r="AJ20" s="41"/>
      <c r="AK20" s="41"/>
      <c r="AL20" s="41"/>
      <c r="AM20" s="41"/>
      <c r="AN20" s="285"/>
      <c r="AO20" s="66"/>
      <c r="AP20" s="307"/>
      <c r="AQ20" s="346" t="str">
        <f>VLOOKUP(BJ19,[1]eMHH!$I$4:$DV$515,14,FALSE)</f>
        <v>[SHOW LITERACY CARD]</v>
      </c>
      <c r="AR20" s="347"/>
      <c r="AS20" s="347"/>
      <c r="AT20" s="347"/>
      <c r="AU20" s="347"/>
      <c r="AV20" s="347"/>
      <c r="AW20" s="347"/>
      <c r="AX20" s="347"/>
      <c r="AY20" s="347"/>
      <c r="AZ20" s="347"/>
      <c r="BA20" s="347"/>
      <c r="BB20" s="347"/>
      <c r="BC20" s="347"/>
      <c r="BD20" s="347"/>
      <c r="BE20" s="347"/>
      <c r="BF20" s="347"/>
      <c r="BG20" s="347"/>
      <c r="BH20" s="347"/>
      <c r="BI20" s="348"/>
      <c r="BJ20" s="186">
        <f>VLOOKUP(BJ19,[1]eMHH!$I$4:$DV$515,65,FALSE)</f>
        <v>4</v>
      </c>
      <c r="BK20" s="186"/>
      <c r="BL20" s="14"/>
    </row>
    <row r="21" spans="1:72" s="161" customFormat="1" ht="14.25" customHeight="1">
      <c r="U21" s="162"/>
      <c r="V21" s="175">
        <v>4</v>
      </c>
      <c r="W21" s="188" t="str">
        <f>VLOOKUP(BQ16,[1]eMHH!$I$4:$DU$515,18,FALSE)</f>
        <v>Uzbek</v>
      </c>
      <c r="X21" s="188"/>
      <c r="Y21" s="155"/>
      <c r="Z21" s="155"/>
      <c r="AA21" s="155"/>
      <c r="AB21" s="155"/>
      <c r="AC21" s="41"/>
      <c r="AD21" s="41"/>
      <c r="AE21" s="41"/>
      <c r="AF21" s="41"/>
      <c r="AG21" s="41"/>
      <c r="AH21" s="41"/>
      <c r="AI21" s="41"/>
      <c r="AJ21" s="41"/>
      <c r="AK21" s="41"/>
      <c r="AL21" s="41"/>
      <c r="AM21" s="41"/>
      <c r="AN21" s="285"/>
      <c r="AO21" s="13"/>
      <c r="AP21" s="171"/>
      <c r="AQ21" s="195">
        <v>1</v>
      </c>
      <c r="AR21" s="188" t="str">
        <f>VLOOKUP(BJ19,[1]eMHH!$I$4:$DU$515,15,FALSE)</f>
        <v>Made No Effort Because He/She Could Not Read</v>
      </c>
      <c r="AS21" s="155"/>
      <c r="AT21" s="177"/>
      <c r="AU21" s="155"/>
      <c r="AV21" s="155"/>
      <c r="AW21" s="155"/>
      <c r="AX21" s="155"/>
      <c r="AY21" s="41"/>
      <c r="AZ21" s="178"/>
      <c r="BA21" s="179"/>
      <c r="BB21" s="41"/>
      <c r="BC21" s="155"/>
      <c r="BD21" s="155"/>
      <c r="BE21" s="155"/>
      <c r="BF21" s="155"/>
      <c r="BG21" s="155"/>
      <c r="BH21" s="14"/>
      <c r="BI21" s="28"/>
      <c r="BJ21" s="193">
        <f>VLOOKUP(BJ19,[1]eMHH!$I$4:$DV$3046,4,FALSE)</f>
        <v>0</v>
      </c>
      <c r="BK21" s="193"/>
      <c r="BL21" s="14"/>
    </row>
    <row r="22" spans="1:72" s="161" customFormat="1" ht="15" customHeight="1">
      <c r="A22" s="172">
        <f>VLOOKUP(BS22,[1]eMHH!$F$4:$H$3000,3,FALSE)</f>
        <v>13.049999999999999</v>
      </c>
      <c r="B22" s="173"/>
      <c r="C22" s="159" t="str">
        <f>VLOOKUP(BS22,[1]eMHH!$I$4:$DV$515,13,FALSE)</f>
        <v>Which radio stations did you listen to?</v>
      </c>
      <c r="D22" s="159"/>
      <c r="E22" s="159"/>
      <c r="F22" s="159"/>
      <c r="G22" s="159"/>
      <c r="H22" s="159"/>
      <c r="I22" s="159"/>
      <c r="J22" s="159"/>
      <c r="K22" s="159"/>
      <c r="L22" s="159"/>
      <c r="M22" s="159"/>
      <c r="N22" s="159"/>
      <c r="O22" s="159"/>
      <c r="P22" s="159"/>
      <c r="Q22" s="159"/>
      <c r="R22" s="159"/>
      <c r="S22" s="160"/>
      <c r="U22" s="162"/>
      <c r="V22" s="195">
        <v>5</v>
      </c>
      <c r="W22" s="188" t="str">
        <f>VLOOKUP(BQ16,[1]eMHH!$I$4:$DU$515,19,FALSE)</f>
        <v>Turkmen</v>
      </c>
      <c r="AN22" s="285"/>
      <c r="AO22" s="13"/>
      <c r="AP22" s="171"/>
      <c r="AQ22" s="175">
        <v>2</v>
      </c>
      <c r="AR22" s="188" t="str">
        <f>VLOOKUP(BJ19,[1]eMHH!$I$4:$DU$515,16,FALSE)</f>
        <v>Tried to Read, but Could Not</v>
      </c>
      <c r="AS22" s="189"/>
      <c r="AT22" s="189"/>
      <c r="AU22" s="189"/>
      <c r="AV22" s="189"/>
      <c r="AW22" s="189"/>
      <c r="AX22" s="189"/>
      <c r="AY22" s="189"/>
      <c r="AZ22" s="178"/>
      <c r="BA22" s="179"/>
      <c r="BB22" s="41"/>
      <c r="BC22" s="155"/>
      <c r="BD22" s="189"/>
      <c r="BE22" s="189"/>
      <c r="BF22" s="189"/>
      <c r="BG22" s="189"/>
      <c r="BH22" s="14"/>
      <c r="BI22" s="285"/>
      <c r="BJ22" s="66"/>
      <c r="BK22" s="14"/>
      <c r="BL22" s="14"/>
      <c r="BS22" s="174">
        <v>13.04</v>
      </c>
      <c r="BT22" s="330"/>
    </row>
    <row r="23" spans="1:72" s="161" customFormat="1" ht="14.25" customHeight="1">
      <c r="A23" s="349" t="str">
        <f>VLOOKUP(BS22,[1]eMHH!$I$4:$DV$515,14,FALSE)</f>
        <v>[MARK ALL MENTIONED]</v>
      </c>
      <c r="B23" s="350"/>
      <c r="C23" s="350"/>
      <c r="D23" s="350"/>
      <c r="E23" s="350"/>
      <c r="F23" s="350"/>
      <c r="G23" s="350"/>
      <c r="H23" s="350"/>
      <c r="I23" s="350"/>
      <c r="J23" s="350"/>
      <c r="K23" s="350"/>
      <c r="L23" s="350"/>
      <c r="M23" s="350"/>
      <c r="N23" s="350"/>
      <c r="O23" s="350"/>
      <c r="P23" s="350"/>
      <c r="Q23" s="350"/>
      <c r="R23" s="350"/>
      <c r="S23" s="351"/>
      <c r="U23" s="162"/>
      <c r="V23" s="175">
        <v>6</v>
      </c>
      <c r="W23" s="344" t="str">
        <f>VLOOKUP(BQ16,[1]eMHH!$I$4:$DU$515,20,FALSE)</f>
        <v>Aimak</v>
      </c>
      <c r="AN23" s="175" t="s">
        <v>0</v>
      </c>
      <c r="AO23" s="13"/>
      <c r="AP23" s="171"/>
      <c r="AQ23" s="175">
        <v>3</v>
      </c>
      <c r="AR23" s="188" t="str">
        <f>VLOOKUP(BJ19,[1]eMHH!$I$4:$DU$515,17,FALSE)</f>
        <v>Tried to Read, but Could Not Do So Correctly</v>
      </c>
      <c r="AS23" s="66"/>
      <c r="AT23" s="66"/>
      <c r="AU23" s="62"/>
      <c r="AV23" s="62"/>
      <c r="AW23" s="62"/>
      <c r="AX23" s="62"/>
      <c r="AY23" s="62"/>
      <c r="AZ23" s="178"/>
      <c r="BA23" s="179"/>
      <c r="BB23" s="41"/>
      <c r="BC23" s="155"/>
      <c r="BD23" s="189"/>
      <c r="BE23" s="189"/>
      <c r="BF23" s="189"/>
      <c r="BG23" s="189"/>
      <c r="BH23" s="14"/>
      <c r="BI23" s="352"/>
      <c r="BJ23" s="14"/>
      <c r="BK23" s="14"/>
      <c r="BL23" s="14"/>
      <c r="BS23" s="186">
        <f>VLOOKUP(BS22,[1]eMHH!$I$4:$DV$515,65,FALSE)</f>
        <v>16</v>
      </c>
      <c r="BT23" s="186"/>
    </row>
    <row r="24" spans="1:72" s="161" customFormat="1" ht="14.25" customHeight="1">
      <c r="A24" s="175">
        <v>1</v>
      </c>
      <c r="B24" s="176" t="str">
        <f>VLOOKUP(BS22,[1]eMHH!$I$4:$DU$515,15,FALSE)</f>
        <v>Radio Ariana</v>
      </c>
      <c r="C24" s="178"/>
      <c r="D24" s="179"/>
      <c r="E24" s="353"/>
      <c r="F24" s="353"/>
      <c r="G24" s="175">
        <v>6</v>
      </c>
      <c r="H24" s="199" t="str">
        <f>VLOOKUP(BS22,[1]eMHH!$I$4:$DU$515,20,FALSE)</f>
        <v>Watandar (Private)</v>
      </c>
      <c r="I24" s="41"/>
      <c r="J24" s="237"/>
      <c r="K24" s="41"/>
      <c r="L24" s="41"/>
      <c r="M24" s="41"/>
      <c r="N24" s="175">
        <v>11</v>
      </c>
      <c r="O24" s="41" t="str">
        <f>VLOOKUP($BS$22,[1]eMHH!$I$4:$DU$515,25,FALSE)</f>
        <v>Tapish (Private)</v>
      </c>
      <c r="P24" s="354"/>
      <c r="Q24" s="354"/>
      <c r="R24" s="237"/>
      <c r="S24" s="288"/>
      <c r="U24" s="307"/>
      <c r="V24" s="214">
        <v>7</v>
      </c>
      <c r="W24" s="344" t="str">
        <f>VLOOKUP(BQ16,[1]eMHH!$I$4:$DU$515,21,FALSE)</f>
        <v>Baloch</v>
      </c>
      <c r="AN24" s="175" t="s">
        <v>1</v>
      </c>
      <c r="AO24" s="13"/>
      <c r="AP24" s="171"/>
      <c r="AQ24" s="175">
        <v>4</v>
      </c>
      <c r="AR24" s="219" t="str">
        <f>VLOOKUP(BJ19,[1]eMHH!$I$4:$DU$515,18,FALSE)</f>
        <v>Read the Card Correctly</v>
      </c>
      <c r="AS24" s="355"/>
      <c r="AT24" s="355"/>
      <c r="AU24" s="356"/>
      <c r="AV24" s="356"/>
      <c r="AW24" s="356"/>
      <c r="AX24" s="356"/>
      <c r="AY24" s="356"/>
      <c r="AZ24" s="221"/>
      <c r="BA24" s="342"/>
      <c r="BB24" s="49"/>
      <c r="BC24" s="223"/>
      <c r="BD24" s="224"/>
      <c r="BE24" s="224"/>
      <c r="BF24" s="224"/>
      <c r="BG24" s="224"/>
      <c r="BH24" s="118"/>
      <c r="BI24" s="175" t="s">
        <v>1</v>
      </c>
      <c r="BL24" s="14"/>
      <c r="BS24" s="193">
        <f>VLOOKUP(BS22,[1]eMHH!$I$4:$DV$3046,4,FALSE)</f>
        <v>0</v>
      </c>
      <c r="BT24" s="193"/>
    </row>
    <row r="25" spans="1:72" s="161" customFormat="1" ht="14.25" customHeight="1">
      <c r="A25" s="175">
        <v>2</v>
      </c>
      <c r="B25" s="331" t="str">
        <f>VLOOKUP(BS22,[1]eMHH!$I$4:$DU$515,16,FALSE)</f>
        <v>BBC</v>
      </c>
      <c r="C25" s="199"/>
      <c r="D25" s="155"/>
      <c r="E25" s="155"/>
      <c r="F25" s="155"/>
      <c r="G25" s="175">
        <v>7</v>
      </c>
      <c r="H25" s="199" t="str">
        <f>VLOOKUP(BS22,[1]eMHH!$I$4:$DU$515,21,FALSE)</f>
        <v>Keled (Private)</v>
      </c>
      <c r="I25" s="41"/>
      <c r="J25" s="155"/>
      <c r="K25" s="41"/>
      <c r="L25" s="41"/>
      <c r="M25" s="155"/>
      <c r="N25" s="175">
        <v>12</v>
      </c>
      <c r="O25" s="41" t="str">
        <f>VLOOKUP(BS22,[1]eMHH!$I$4:$DU$515,26,FALSE)</f>
        <v>Nawa (Private)</v>
      </c>
      <c r="P25" s="155"/>
      <c r="Q25" s="155"/>
      <c r="R25" s="155"/>
      <c r="S25" s="357"/>
      <c r="U25" s="307"/>
      <c r="V25" s="73" t="s">
        <v>9</v>
      </c>
      <c r="W25" s="358" t="str">
        <f>VLOOKUP(BQ16,[1]eMHH!$I$4:$DU$515,22,FALSE)</f>
        <v>Other:</v>
      </c>
      <c r="X25" s="359"/>
      <c r="Y25" s="359"/>
      <c r="Z25" s="359"/>
      <c r="AA25" s="359"/>
      <c r="AB25" s="359"/>
      <c r="AC25" s="359"/>
      <c r="AD25" s="359"/>
      <c r="AE25" s="359"/>
      <c r="AF25" s="359"/>
      <c r="AG25" s="359"/>
      <c r="AH25" s="359"/>
      <c r="AI25" s="359"/>
      <c r="AJ25" s="359"/>
      <c r="AK25" s="359"/>
      <c r="AL25" s="359"/>
      <c r="AM25" s="359"/>
      <c r="AN25" s="360"/>
      <c r="AP25" s="162"/>
      <c r="BJ25" s="228">
        <v>19.02</v>
      </c>
      <c r="BK25" s="174"/>
    </row>
    <row r="26" spans="1:72" s="161" customFormat="1" ht="15" customHeight="1">
      <c r="A26" s="175">
        <v>3</v>
      </c>
      <c r="B26" s="331" t="str">
        <f>VLOOKUP(BS22,[1]eMHH!$I$4:$DU$515,17,FALSE)</f>
        <v>Azadi (ISAF)</v>
      </c>
      <c r="C26" s="199"/>
      <c r="D26" s="155"/>
      <c r="E26" s="155"/>
      <c r="F26" s="155"/>
      <c r="G26" s="175">
        <v>8</v>
      </c>
      <c r="H26" s="41" t="str">
        <f>VLOOKUP(BS22,[1]eMHH!$I$4:$DU$515,22,FALSE)</f>
        <v>Afghanistan National Radio</v>
      </c>
      <c r="I26" s="41"/>
      <c r="J26" s="155"/>
      <c r="K26" s="41"/>
      <c r="L26" s="41"/>
      <c r="M26" s="155"/>
      <c r="N26" s="175">
        <v>13</v>
      </c>
      <c r="O26" s="41" t="str">
        <f>VLOOKUP(BS22,[1]eMHH!$I$4:$DU$515,27,FALSE)</f>
        <v>Radio Shaher FM (Private)</v>
      </c>
      <c r="P26" s="155"/>
      <c r="Q26" s="155"/>
      <c r="R26" s="155"/>
      <c r="S26" s="357"/>
      <c r="U26" s="307"/>
      <c r="V26" s="73"/>
      <c r="W26" s="358"/>
      <c r="X26" s="359"/>
      <c r="Y26" s="359"/>
      <c r="Z26" s="359"/>
      <c r="AA26" s="359"/>
      <c r="AB26" s="359"/>
      <c r="AC26" s="359"/>
      <c r="AD26" s="359"/>
      <c r="AE26" s="359"/>
      <c r="AF26" s="359"/>
      <c r="AG26" s="359"/>
      <c r="AH26" s="359"/>
      <c r="AI26" s="359"/>
      <c r="AJ26" s="359"/>
      <c r="AK26" s="359"/>
      <c r="AL26" s="359"/>
      <c r="AM26" s="359"/>
      <c r="AN26" s="359"/>
      <c r="AP26" s="162"/>
      <c r="AQ26" s="172">
        <f>VLOOKUP(BJ25,[1]eMHH!$F$4:$H$3000,3,FALSE)</f>
        <v>13.129999999999997</v>
      </c>
      <c r="AR26" s="173"/>
      <c r="AS26" s="159" t="str">
        <f>VLOOKUP(BJ25,[1]eMHH!$I$4:$DV$515,13,FALSE)</f>
        <v>Now, I want you to calculate this for me: What is 7 times 8?</v>
      </c>
      <c r="AT26" s="159"/>
      <c r="AU26" s="159"/>
      <c r="AV26" s="159"/>
      <c r="AW26" s="159"/>
      <c r="AX26" s="159"/>
      <c r="AY26" s="159"/>
      <c r="AZ26" s="159"/>
      <c r="BA26" s="159"/>
      <c r="BB26" s="159"/>
      <c r="BC26" s="159"/>
      <c r="BD26" s="159"/>
      <c r="BE26" s="159"/>
      <c r="BF26" s="159"/>
      <c r="BG26" s="159"/>
      <c r="BH26" s="159"/>
      <c r="BI26" s="160"/>
      <c r="BJ26" s="187">
        <f>VLOOKUP(BJ25,[1]eMHH!$I$4:$DV$515,65,FALSE)</f>
        <v>3</v>
      </c>
      <c r="BK26" s="186"/>
      <c r="BQ26" s="174" t="s">
        <v>53</v>
      </c>
      <c r="BR26" s="174"/>
    </row>
    <row r="27" spans="1:72" s="161" customFormat="1" ht="15" customHeight="1">
      <c r="A27" s="175">
        <v>4</v>
      </c>
      <c r="B27" s="199" t="str">
        <f>VLOOKUP(BS22,[1]eMHH!$I$4:$DU$515,18,FALSE)</f>
        <v>Voice of America</v>
      </c>
      <c r="D27" s="155"/>
      <c r="E27" s="155"/>
      <c r="F27" s="155"/>
      <c r="G27" s="175">
        <v>9</v>
      </c>
      <c r="H27" s="41" t="str">
        <f>VLOOKUP($BS$22,[1]eMHH!$I$4:$DU$515,23,FALSE)</f>
        <v>Mashhad (Private - Iran)</v>
      </c>
      <c r="I27" s="41"/>
      <c r="J27" s="155"/>
      <c r="K27" s="41"/>
      <c r="L27" s="41"/>
      <c r="M27" s="155"/>
      <c r="N27" s="361"/>
      <c r="O27" s="12"/>
      <c r="P27" s="12"/>
      <c r="Q27" s="12"/>
      <c r="R27" s="12"/>
      <c r="S27" s="175" t="s">
        <v>0</v>
      </c>
      <c r="U27" s="307"/>
      <c r="V27" s="73"/>
      <c r="W27" s="358"/>
      <c r="X27" s="359"/>
      <c r="Y27" s="359"/>
      <c r="Z27" s="359"/>
      <c r="AA27" s="359"/>
      <c r="AB27" s="359"/>
      <c r="AC27" s="359"/>
      <c r="AD27" s="359"/>
      <c r="AE27" s="359"/>
      <c r="AF27" s="359"/>
      <c r="AG27" s="359"/>
      <c r="AH27" s="359"/>
      <c r="AI27" s="359"/>
      <c r="AJ27" s="359"/>
      <c r="AK27" s="359"/>
      <c r="AL27" s="359"/>
      <c r="AM27" s="359"/>
      <c r="AN27" s="359"/>
      <c r="AP27" s="162"/>
      <c r="AQ27" s="180"/>
      <c r="AR27" s="181"/>
      <c r="AS27" s="165"/>
      <c r="AT27" s="165"/>
      <c r="AU27" s="165"/>
      <c r="AV27" s="165"/>
      <c r="AW27" s="165"/>
      <c r="AX27" s="165"/>
      <c r="AY27" s="165"/>
      <c r="AZ27" s="165"/>
      <c r="BA27" s="165"/>
      <c r="BB27" s="165"/>
      <c r="BC27" s="165"/>
      <c r="BD27" s="165"/>
      <c r="BE27" s="165"/>
      <c r="BF27" s="165"/>
      <c r="BG27" s="165"/>
      <c r="BH27" s="165"/>
      <c r="BI27" s="166"/>
      <c r="BJ27" s="333">
        <f>VLOOKUP(BJ25,[1]eMHH!$I$4:$DV$3046,4,FALSE)</f>
        <v>0</v>
      </c>
      <c r="BK27" s="193"/>
      <c r="BQ27" s="186">
        <f>VLOOKUP(BQ26,[1]eMHH!$I$4:$DV$515,65,FALSE)</f>
        <v>3</v>
      </c>
      <c r="BR27" s="186"/>
    </row>
    <row r="28" spans="1:72" s="161" customFormat="1" ht="14.25" customHeight="1">
      <c r="A28" s="175">
        <v>5</v>
      </c>
      <c r="B28" s="199" t="str">
        <f>VLOOKUP(BS22,[1]eMHH!$I$4:$DU$515,19,FALSE)</f>
        <v>Arman (Private)</v>
      </c>
      <c r="C28" s="41"/>
      <c r="D28" s="41"/>
      <c r="E28" s="41"/>
      <c r="F28" s="41"/>
      <c r="G28" s="214">
        <v>10</v>
      </c>
      <c r="H28" s="41" t="str">
        <f>VLOOKUP($BS$22,[1]eMHH!$I$4:$DU$515,24,FALSE)</f>
        <v>Maiwand (Private)</v>
      </c>
      <c r="I28" s="41"/>
      <c r="J28" s="41"/>
      <c r="K28" s="41"/>
      <c r="L28" s="41"/>
      <c r="M28" s="41"/>
      <c r="N28" s="362"/>
      <c r="O28" s="12"/>
      <c r="P28" s="12"/>
      <c r="Q28" s="12"/>
      <c r="R28" s="12"/>
      <c r="S28" s="175" t="s">
        <v>1</v>
      </c>
      <c r="U28" s="307"/>
      <c r="AP28" s="162"/>
      <c r="AQ28" s="195">
        <v>1</v>
      </c>
      <c r="AR28" s="199" t="str">
        <f>VLOOKUP(BJ25,[1]eMHH!$I$4:$DU$515,15,FALSE)</f>
        <v>Made No Effort Because He/She Could Not Do the Calculation</v>
      </c>
      <c r="AS28" s="177"/>
      <c r="AT28" s="177"/>
      <c r="AU28" s="177"/>
      <c r="AV28" s="177"/>
      <c r="AW28" s="177"/>
      <c r="AX28" s="177"/>
      <c r="AY28" s="14"/>
      <c r="AZ28" s="14"/>
      <c r="BC28" s="177"/>
      <c r="BD28" s="177"/>
      <c r="BE28" s="177"/>
      <c r="BF28" s="14"/>
      <c r="BG28" s="178"/>
      <c r="BH28" s="284"/>
      <c r="BI28" s="357"/>
      <c r="BJ28" s="284"/>
      <c r="BK28" s="14"/>
      <c r="BQ28" s="193">
        <f>VLOOKUP(BQ26,[1]eMHH!$I$4:$DV$3046,4,FALSE)</f>
        <v>0</v>
      </c>
      <c r="BR28" s="193"/>
    </row>
    <row r="29" spans="1:72" s="161" customFormat="1" ht="15" customHeight="1">
      <c r="A29" s="257" t="s">
        <v>9</v>
      </c>
      <c r="B29" s="363" t="str">
        <f>VLOOKUP(BS22,[1]eMHH!$I$4:$DU$515,28,FALSE)</f>
        <v>Other:</v>
      </c>
      <c r="C29" s="364"/>
      <c r="D29" s="364"/>
      <c r="E29" s="364"/>
      <c r="F29" s="364"/>
      <c r="G29" s="364"/>
      <c r="H29" s="364"/>
      <c r="I29" s="364"/>
      <c r="J29" s="364"/>
      <c r="K29" s="364"/>
      <c r="L29" s="364"/>
      <c r="M29" s="364"/>
      <c r="N29" s="364"/>
      <c r="O29" s="364"/>
      <c r="P29" s="364"/>
      <c r="Q29" s="364"/>
      <c r="R29" s="364"/>
      <c r="S29" s="365"/>
      <c r="U29" s="307"/>
      <c r="V29" s="172">
        <f>VLOOKUP(BQ26,[1]eMHH!$F$4:$H$3000,3,FALSE)</f>
        <v>13.089999999999998</v>
      </c>
      <c r="W29" s="311"/>
      <c r="X29" s="287" t="str">
        <f>VLOOKUP(BQ26,[1]eMHH!$I$4:$DV$515,13,FALSE)</f>
        <v>What do you consider yourself first? An Afghan or a [ANSWER TO 13.05]?</v>
      </c>
      <c r="Y29" s="287"/>
      <c r="Z29" s="287"/>
      <c r="AA29" s="287"/>
      <c r="AB29" s="287"/>
      <c r="AC29" s="287"/>
      <c r="AD29" s="287"/>
      <c r="AE29" s="287"/>
      <c r="AF29" s="287"/>
      <c r="AG29" s="287"/>
      <c r="AH29" s="287"/>
      <c r="AI29" s="287"/>
      <c r="AJ29" s="287"/>
      <c r="AK29" s="287"/>
      <c r="AL29" s="287"/>
      <c r="AM29" s="287"/>
      <c r="AN29" s="287"/>
      <c r="AO29" s="66"/>
      <c r="AP29" s="307"/>
      <c r="AQ29" s="175">
        <v>2</v>
      </c>
      <c r="AR29" s="199" t="str">
        <f>VLOOKUP(BJ25,[1]eMHH!$I$4:$DU$515,16,FALSE)</f>
        <v>Tried, but Did Not Complete the Calculation Correctly</v>
      </c>
      <c r="AS29" s="177"/>
      <c r="AT29" s="177"/>
      <c r="AU29" s="177"/>
      <c r="AV29" s="177"/>
      <c r="AW29" s="177"/>
      <c r="AX29" s="177"/>
      <c r="AY29" s="14"/>
      <c r="AZ29" s="14"/>
      <c r="BC29" s="284"/>
      <c r="BD29" s="284"/>
      <c r="BE29" s="284"/>
      <c r="BF29" s="14"/>
      <c r="BG29" s="178"/>
      <c r="BH29" s="284"/>
      <c r="BI29" s="352"/>
      <c r="BJ29" s="284"/>
      <c r="BK29" s="14"/>
    </row>
    <row r="30" spans="1:72" s="161" customFormat="1" ht="15" customHeight="1">
      <c r="A30" s="257"/>
      <c r="B30" s="363"/>
      <c r="C30" s="364"/>
      <c r="D30" s="364"/>
      <c r="E30" s="364"/>
      <c r="F30" s="364"/>
      <c r="G30" s="364"/>
      <c r="H30" s="364"/>
      <c r="I30" s="364"/>
      <c r="J30" s="364"/>
      <c r="K30" s="364"/>
      <c r="L30" s="364"/>
      <c r="M30" s="364"/>
      <c r="N30" s="364"/>
      <c r="O30" s="364"/>
      <c r="P30" s="364"/>
      <c r="Q30" s="364"/>
      <c r="R30" s="364"/>
      <c r="S30" s="364"/>
      <c r="U30" s="307"/>
      <c r="V30" s="241"/>
      <c r="W30" s="366"/>
      <c r="X30" s="287"/>
      <c r="Y30" s="287"/>
      <c r="Z30" s="287"/>
      <c r="AA30" s="287"/>
      <c r="AB30" s="287"/>
      <c r="AC30" s="287"/>
      <c r="AD30" s="287"/>
      <c r="AE30" s="287"/>
      <c r="AF30" s="287"/>
      <c r="AG30" s="287"/>
      <c r="AH30" s="287"/>
      <c r="AI30" s="287"/>
      <c r="AJ30" s="287"/>
      <c r="AK30" s="287"/>
      <c r="AL30" s="287"/>
      <c r="AM30" s="287"/>
      <c r="AN30" s="290"/>
      <c r="AO30" s="14"/>
      <c r="AP30" s="307"/>
      <c r="AQ30" s="175">
        <v>3</v>
      </c>
      <c r="AR30" s="324" t="str">
        <f>VLOOKUP(BJ25,[1]eMHH!$I$4:$DU$515,17,FALSE)</f>
        <v>Completed the Calculation Correctly</v>
      </c>
      <c r="AS30" s="225"/>
      <c r="AT30" s="225"/>
      <c r="AU30" s="225"/>
      <c r="AV30" s="225"/>
      <c r="AW30" s="225"/>
      <c r="AX30" s="225"/>
      <c r="AY30" s="44"/>
      <c r="AZ30" s="44"/>
      <c r="BA30" s="367"/>
      <c r="BB30" s="342"/>
      <c r="BC30" s="368"/>
      <c r="BD30" s="368"/>
      <c r="BE30" s="221"/>
      <c r="BF30" s="342"/>
      <c r="BG30" s="221"/>
      <c r="BH30" s="342"/>
      <c r="BI30" s="175" t="s">
        <v>1</v>
      </c>
    </row>
    <row r="31" spans="1:72" s="161" customFormat="1" ht="14.25" customHeight="1">
      <c r="A31" s="257"/>
      <c r="B31" s="363"/>
      <c r="C31" s="364"/>
      <c r="D31" s="364"/>
      <c r="E31" s="364"/>
      <c r="F31" s="364"/>
      <c r="G31" s="364"/>
      <c r="H31" s="364"/>
      <c r="I31" s="364"/>
      <c r="J31" s="364"/>
      <c r="K31" s="364"/>
      <c r="L31" s="364"/>
      <c r="M31" s="364"/>
      <c r="N31" s="364"/>
      <c r="O31" s="364"/>
      <c r="P31" s="364"/>
      <c r="Q31" s="364"/>
      <c r="R31" s="364"/>
      <c r="S31" s="364"/>
      <c r="U31" s="307"/>
      <c r="V31" s="175">
        <v>1</v>
      </c>
      <c r="W31" s="176" t="str">
        <f>VLOOKUP(BQ26,[1]eMHH!$I$4:$DU$515,15,FALSE)</f>
        <v>Afghan</v>
      </c>
      <c r="X31" s="155"/>
      <c r="Y31" s="177"/>
      <c r="Z31" s="155"/>
      <c r="AA31" s="155"/>
      <c r="AB31" s="155"/>
      <c r="AC31" s="155"/>
      <c r="AD31" s="41"/>
      <c r="AE31" s="178"/>
      <c r="AF31" s="216"/>
      <c r="AG31" s="24"/>
      <c r="AH31" s="155"/>
      <c r="AI31" s="155"/>
      <c r="AJ31" s="155"/>
      <c r="AK31" s="155"/>
      <c r="AL31" s="155"/>
      <c r="AM31" s="14"/>
      <c r="AN31" s="175" t="s">
        <v>0</v>
      </c>
      <c r="AP31" s="162"/>
      <c r="BJ31" s="369">
        <v>19.989999999999998</v>
      </c>
      <c r="BK31" s="369"/>
    </row>
    <row r="32" spans="1:72" s="161" customFormat="1" ht="14.25" customHeight="1">
      <c r="A32" s="257" t="s">
        <v>9</v>
      </c>
      <c r="B32" s="363" t="str">
        <f>VLOOKUP(BS22,[1]eMHH!$I$4:$DU$515,28,FALSE)</f>
        <v>Other:</v>
      </c>
      <c r="C32" s="364"/>
      <c r="D32" s="364"/>
      <c r="E32" s="364"/>
      <c r="F32" s="364"/>
      <c r="G32" s="364"/>
      <c r="H32" s="364"/>
      <c r="I32" s="364"/>
      <c r="J32" s="364"/>
      <c r="K32" s="364"/>
      <c r="L32" s="364"/>
      <c r="M32" s="364"/>
      <c r="N32" s="364"/>
      <c r="O32" s="364"/>
      <c r="P32" s="364"/>
      <c r="Q32" s="364"/>
      <c r="R32" s="364"/>
      <c r="S32" s="364"/>
      <c r="U32" s="307"/>
      <c r="V32" s="175">
        <v>2</v>
      </c>
      <c r="W32" s="324" t="str">
        <f>VLOOKUP(BQ26,[1]eMHH!$I$4:$DU$515,16,FALSE)</f>
        <v>Own Ethnic Group</v>
      </c>
      <c r="X32" s="189"/>
      <c r="Y32" s="189"/>
      <c r="Z32" s="189"/>
      <c r="AA32" s="189"/>
      <c r="AB32" s="189"/>
      <c r="AC32" s="189"/>
      <c r="AD32" s="189"/>
      <c r="AE32" s="178"/>
      <c r="AF32" s="178"/>
      <c r="AG32" s="41"/>
      <c r="AH32" s="155"/>
      <c r="AI32" s="189"/>
      <c r="AJ32" s="189"/>
      <c r="AK32" s="189"/>
      <c r="AL32" s="189"/>
      <c r="AM32" s="14"/>
      <c r="AN32" s="175" t="s">
        <v>1</v>
      </c>
      <c r="AP32" s="162"/>
      <c r="AQ32" s="370" t="str">
        <f>VLOOKUP(BJ31,[1]eMHH!$I$4:$DV$515,14,FALSE)</f>
        <v>[FIRST ENTER END TIME IN QUESTION 0.07, THEN THANK RESPONDENT FOR HIS TIME, AND FINALLY COMPLETE QUESTIONS IN SECTION A]</v>
      </c>
      <c r="AR32" s="370"/>
      <c r="AS32" s="370"/>
      <c r="AT32" s="370"/>
      <c r="AU32" s="370"/>
      <c r="AV32" s="370"/>
      <c r="AW32" s="370"/>
      <c r="AX32" s="370"/>
      <c r="AY32" s="370"/>
      <c r="AZ32" s="370"/>
      <c r="BA32" s="370"/>
      <c r="BB32" s="370"/>
      <c r="BC32" s="370"/>
      <c r="BD32" s="370"/>
      <c r="BE32" s="370"/>
      <c r="BF32" s="370"/>
      <c r="BG32" s="370"/>
      <c r="BH32" s="370"/>
      <c r="BI32" s="370"/>
    </row>
    <row r="33" spans="1:63" s="161" customFormat="1" ht="14.25" customHeight="1">
      <c r="A33" s="257"/>
      <c r="B33" s="363"/>
      <c r="C33" s="364"/>
      <c r="D33" s="364"/>
      <c r="E33" s="364"/>
      <c r="F33" s="364"/>
      <c r="G33" s="364"/>
      <c r="H33" s="364"/>
      <c r="I33" s="364"/>
      <c r="J33" s="364"/>
      <c r="K33" s="364"/>
      <c r="L33" s="364"/>
      <c r="M33" s="364"/>
      <c r="N33" s="364"/>
      <c r="O33" s="364"/>
      <c r="P33" s="364"/>
      <c r="Q33" s="364"/>
      <c r="R33" s="364"/>
      <c r="S33" s="364"/>
      <c r="U33" s="307"/>
      <c r="V33" s="257" t="s">
        <v>9</v>
      </c>
      <c r="W33" s="371" t="str">
        <f>VLOOKUP(BQ26,[1]eMHH!$I$4:$DU$515,17,FALSE)</f>
        <v>Other:</v>
      </c>
      <c r="X33" s="87"/>
      <c r="Y33" s="87"/>
      <c r="Z33" s="87"/>
      <c r="AA33" s="87"/>
      <c r="AB33" s="87"/>
      <c r="AC33" s="87"/>
      <c r="AD33" s="87"/>
      <c r="AE33" s="87"/>
      <c r="AF33" s="87"/>
      <c r="AG33" s="87"/>
      <c r="AH33" s="87"/>
      <c r="AI33" s="87"/>
      <c r="AJ33" s="87"/>
      <c r="AK33" s="87"/>
      <c r="AL33" s="87"/>
      <c r="AM33" s="87"/>
      <c r="AN33" s="372"/>
      <c r="AP33" s="162"/>
      <c r="AQ33" s="370"/>
      <c r="AR33" s="370"/>
      <c r="AS33" s="370"/>
      <c r="AT33" s="370"/>
      <c r="AU33" s="370"/>
      <c r="AV33" s="370"/>
      <c r="AW33" s="370"/>
      <c r="AX33" s="370"/>
      <c r="AY33" s="370"/>
      <c r="AZ33" s="370"/>
      <c r="BA33" s="370"/>
      <c r="BB33" s="370"/>
      <c r="BC33" s="370"/>
      <c r="BD33" s="370"/>
      <c r="BE33" s="370"/>
      <c r="BF33" s="370"/>
      <c r="BG33" s="370"/>
      <c r="BH33" s="370"/>
      <c r="BI33" s="370"/>
    </row>
    <row r="34" spans="1:63" s="161" customFormat="1" ht="14.25" customHeight="1">
      <c r="A34" s="257"/>
      <c r="B34" s="363"/>
      <c r="C34" s="364"/>
      <c r="D34" s="364"/>
      <c r="E34" s="364"/>
      <c r="F34" s="364"/>
      <c r="G34" s="364"/>
      <c r="H34" s="364"/>
      <c r="I34" s="364"/>
      <c r="J34" s="364"/>
      <c r="K34" s="364"/>
      <c r="L34" s="364"/>
      <c r="M34" s="364"/>
      <c r="N34" s="364"/>
      <c r="O34" s="364"/>
      <c r="P34" s="364"/>
      <c r="Q34" s="364"/>
      <c r="R34" s="364"/>
      <c r="S34" s="364"/>
      <c r="T34" s="155"/>
      <c r="U34" s="307"/>
      <c r="V34" s="257"/>
      <c r="W34" s="373"/>
      <c r="X34" s="87"/>
      <c r="Y34" s="87"/>
      <c r="Z34" s="87"/>
      <c r="AA34" s="87"/>
      <c r="AB34" s="87"/>
      <c r="AC34" s="87"/>
      <c r="AD34" s="87"/>
      <c r="AE34" s="87"/>
      <c r="AF34" s="87"/>
      <c r="AG34" s="87"/>
      <c r="AH34" s="87"/>
      <c r="AI34" s="87"/>
      <c r="AJ34" s="87"/>
      <c r="AK34" s="87"/>
      <c r="AL34" s="87"/>
      <c r="AM34" s="87"/>
      <c r="AN34" s="87"/>
      <c r="AP34" s="162"/>
      <c r="AQ34" s="370"/>
      <c r="AR34" s="370"/>
      <c r="AS34" s="370"/>
      <c r="AT34" s="370"/>
      <c r="AU34" s="370"/>
      <c r="AV34" s="370"/>
      <c r="AW34" s="370"/>
      <c r="AX34" s="370"/>
      <c r="AY34" s="370"/>
      <c r="AZ34" s="370"/>
      <c r="BA34" s="370"/>
      <c r="BB34" s="370"/>
      <c r="BC34" s="370"/>
      <c r="BD34" s="370"/>
      <c r="BE34" s="370"/>
      <c r="BF34" s="370"/>
      <c r="BG34" s="370"/>
      <c r="BH34" s="370"/>
      <c r="BI34" s="370"/>
    </row>
    <row r="35" spans="1:63" s="161" customFormat="1" ht="14.25" customHeight="1">
      <c r="A35" s="257" t="s">
        <v>9</v>
      </c>
      <c r="B35" s="363" t="str">
        <f>VLOOKUP(BS22,[1]eMHH!$I$4:$DU$515,29,FALSE)</f>
        <v>Other:</v>
      </c>
      <c r="C35" s="364"/>
      <c r="D35" s="364"/>
      <c r="E35" s="364"/>
      <c r="F35" s="364"/>
      <c r="G35" s="364"/>
      <c r="H35" s="364"/>
      <c r="I35" s="364"/>
      <c r="J35" s="364"/>
      <c r="K35" s="364"/>
      <c r="L35" s="364"/>
      <c r="M35" s="364"/>
      <c r="N35" s="364"/>
      <c r="O35" s="364"/>
      <c r="P35" s="364"/>
      <c r="Q35" s="364"/>
      <c r="R35" s="364"/>
      <c r="S35" s="364"/>
      <c r="T35" s="14"/>
      <c r="U35" s="307"/>
      <c r="V35" s="257"/>
      <c r="W35" s="374"/>
      <c r="X35" s="87"/>
      <c r="Y35" s="87"/>
      <c r="Z35" s="87"/>
      <c r="AA35" s="87"/>
      <c r="AB35" s="87"/>
      <c r="AC35" s="87"/>
      <c r="AD35" s="87"/>
      <c r="AE35" s="87"/>
      <c r="AF35" s="87"/>
      <c r="AG35" s="87"/>
      <c r="AH35" s="87"/>
      <c r="AI35" s="87"/>
      <c r="AJ35" s="87"/>
      <c r="AK35" s="87"/>
      <c r="AL35" s="87"/>
      <c r="AM35" s="87"/>
      <c r="AN35" s="87"/>
      <c r="AP35" s="162"/>
      <c r="AQ35" s="370"/>
      <c r="AR35" s="370"/>
      <c r="AS35" s="370"/>
      <c r="AT35" s="370"/>
      <c r="AU35" s="370"/>
      <c r="AV35" s="370"/>
      <c r="AW35" s="370"/>
      <c r="AX35" s="370"/>
      <c r="AY35" s="370"/>
      <c r="AZ35" s="370"/>
      <c r="BA35" s="370"/>
      <c r="BB35" s="370"/>
      <c r="BC35" s="370"/>
      <c r="BD35" s="370"/>
      <c r="BE35" s="370"/>
      <c r="BF35" s="370"/>
      <c r="BG35" s="370"/>
      <c r="BH35" s="370"/>
      <c r="BI35" s="370"/>
    </row>
    <row r="36" spans="1:63" s="161" customFormat="1" ht="14.25" customHeight="1">
      <c r="A36" s="257"/>
      <c r="B36" s="363"/>
      <c r="C36" s="364"/>
      <c r="D36" s="364"/>
      <c r="E36" s="364"/>
      <c r="F36" s="364"/>
      <c r="G36" s="364"/>
      <c r="H36" s="364"/>
      <c r="I36" s="364"/>
      <c r="J36" s="364"/>
      <c r="K36" s="364"/>
      <c r="L36" s="364"/>
      <c r="M36" s="364"/>
      <c r="N36" s="364"/>
      <c r="O36" s="364"/>
      <c r="P36" s="364"/>
      <c r="Q36" s="364"/>
      <c r="R36" s="364"/>
      <c r="S36" s="364"/>
      <c r="T36" s="14"/>
      <c r="U36" s="14"/>
    </row>
    <row r="37" spans="1:63" s="161" customFormat="1" ht="14.25" customHeight="1">
      <c r="A37" s="257"/>
      <c r="B37" s="363"/>
      <c r="C37" s="364"/>
      <c r="D37" s="364"/>
      <c r="E37" s="364"/>
      <c r="F37" s="364"/>
      <c r="G37" s="364"/>
      <c r="H37" s="364"/>
      <c r="I37" s="364"/>
      <c r="J37" s="364"/>
      <c r="K37" s="364"/>
      <c r="L37" s="364"/>
      <c r="M37" s="364"/>
      <c r="N37" s="364"/>
      <c r="O37" s="364"/>
      <c r="P37" s="364"/>
      <c r="Q37" s="364"/>
      <c r="R37" s="364"/>
      <c r="S37" s="364"/>
      <c r="T37" s="14"/>
      <c r="U37" s="14"/>
    </row>
    <row r="38" spans="1:63" ht="14.25" customHeight="1"/>
    <row r="39" spans="1:63" ht="14.25" customHeight="1"/>
    <row r="40" spans="1:63" ht="14.25" customHeight="1"/>
    <row r="41" spans="1:63">
      <c r="BJ41" s="155"/>
      <c r="BK41" s="155"/>
    </row>
    <row r="42" spans="1:63">
      <c r="BJ42" s="155"/>
      <c r="BK42" s="155"/>
    </row>
    <row r="43" spans="1:63">
      <c r="BJ43" s="155"/>
      <c r="BK43" s="155"/>
    </row>
  </sheetData>
  <mergeCells count="95">
    <mergeCell ref="V8:W10"/>
    <mergeCell ref="BJ20:BK20"/>
    <mergeCell ref="X17:AN17"/>
    <mergeCell ref="AQ26:AR27"/>
    <mergeCell ref="AS26:BI27"/>
    <mergeCell ref="BJ19:BK19"/>
    <mergeCell ref="V17:W17"/>
    <mergeCell ref="BJ12:BK12"/>
    <mergeCell ref="BJ14:BK14"/>
    <mergeCell ref="BJ13:BK13"/>
    <mergeCell ref="AQ20:BI20"/>
    <mergeCell ref="AS19:BI19"/>
    <mergeCell ref="AQ19:AR19"/>
    <mergeCell ref="BJ21:BK21"/>
    <mergeCell ref="AQ3:AR3"/>
    <mergeCell ref="BQ16:BR16"/>
    <mergeCell ref="BQ17:BR17"/>
    <mergeCell ref="BQ9:BR9"/>
    <mergeCell ref="AS12:BI14"/>
    <mergeCell ref="AQ12:AR14"/>
    <mergeCell ref="BJ3:BK3"/>
    <mergeCell ref="BQ10:BR10"/>
    <mergeCell ref="BQ11:BR11"/>
    <mergeCell ref="BJ4:BK4"/>
    <mergeCell ref="AQ4:BI4"/>
    <mergeCell ref="BJ5:BK5"/>
    <mergeCell ref="BQ7:BR7"/>
    <mergeCell ref="AQ5:AY7"/>
    <mergeCell ref="AQ32:BI35"/>
    <mergeCell ref="X8:AN10"/>
    <mergeCell ref="BQ8:BR8"/>
    <mergeCell ref="AQ8:AY10"/>
    <mergeCell ref="BA8:BI10"/>
    <mergeCell ref="BQ26:BR26"/>
    <mergeCell ref="BQ27:BR27"/>
    <mergeCell ref="BJ31:BK31"/>
    <mergeCell ref="A17:B17"/>
    <mergeCell ref="C17:S17"/>
    <mergeCell ref="BS17:BT17"/>
    <mergeCell ref="C22:S22"/>
    <mergeCell ref="BQ12:BR12"/>
    <mergeCell ref="N19:S20"/>
    <mergeCell ref="BS22:BT22"/>
    <mergeCell ref="A22:B22"/>
    <mergeCell ref="A19:M20"/>
    <mergeCell ref="BS19:BT19"/>
    <mergeCell ref="BQ18:BR18"/>
    <mergeCell ref="A1:BI1"/>
    <mergeCell ref="A2:B2"/>
    <mergeCell ref="BS5:BT5"/>
    <mergeCell ref="BS3:BT3"/>
    <mergeCell ref="BQ3:BR3"/>
    <mergeCell ref="AI5:AN6"/>
    <mergeCell ref="X3:AN3"/>
    <mergeCell ref="V5:AH6"/>
    <mergeCell ref="BQ4:BR4"/>
    <mergeCell ref="V3:W3"/>
    <mergeCell ref="BS4:BT4"/>
    <mergeCell ref="AZ5:BI7"/>
    <mergeCell ref="C3:S3"/>
    <mergeCell ref="A3:B3"/>
    <mergeCell ref="BQ5:BR5"/>
    <mergeCell ref="AS3:BI3"/>
    <mergeCell ref="A35:A37"/>
    <mergeCell ref="BS8:BT8"/>
    <mergeCell ref="BS9:BT9"/>
    <mergeCell ref="C7:S8"/>
    <mergeCell ref="A7:B8"/>
    <mergeCell ref="BS7:BT7"/>
    <mergeCell ref="BS23:BT23"/>
    <mergeCell ref="BS18:BT18"/>
    <mergeCell ref="A12:B13"/>
    <mergeCell ref="A29:A31"/>
    <mergeCell ref="A32:A34"/>
    <mergeCell ref="A23:S23"/>
    <mergeCell ref="BS24:BT24"/>
    <mergeCell ref="C32:S34"/>
    <mergeCell ref="C35:S37"/>
    <mergeCell ref="C12:S13"/>
    <mergeCell ref="B35:B37"/>
    <mergeCell ref="BQ28:BR28"/>
    <mergeCell ref="V25:V27"/>
    <mergeCell ref="W25:W27"/>
    <mergeCell ref="X25:AN27"/>
    <mergeCell ref="C29:S31"/>
    <mergeCell ref="X29:AN30"/>
    <mergeCell ref="V29:W30"/>
    <mergeCell ref="B32:B34"/>
    <mergeCell ref="B29:B31"/>
    <mergeCell ref="BJ26:BK26"/>
    <mergeCell ref="BJ27:BK27"/>
    <mergeCell ref="V33:V35"/>
    <mergeCell ref="W33:W35"/>
    <mergeCell ref="BJ25:BK25"/>
    <mergeCell ref="X33:AN35"/>
  </mergeCells>
  <printOptions horizontalCentered="1"/>
  <pageMargins left="0.196850393700787" right="0.196850393700787" top="0.196850393700787" bottom="0.196850393700787" header="0" footer="0"/>
  <pageSetup paperSize="9" orientation="landscape" r:id="rId1"/>
  <headerFooter alignWithMargins="0"/>
</worksheet>
</file>

<file path=xl/worksheets/sheet16.xml><?xml version="1.0" encoding="utf-8"?>
<worksheet xmlns="http://schemas.openxmlformats.org/spreadsheetml/2006/main" xmlns:r="http://schemas.openxmlformats.org/officeDocument/2006/relationships">
  <dimension ref="A1:BQ40"/>
  <sheetViews>
    <sheetView view="pageBreakPreview" zoomScaleNormal="100" zoomScaleSheetLayoutView="100" workbookViewId="0">
      <selection sqref="A1:BI1"/>
    </sheetView>
  </sheetViews>
  <sheetFormatPr defaultRowHeight="11.25"/>
  <cols>
    <col min="1" max="19" width="2.42578125" style="14" customWidth="1"/>
    <col min="20" max="21" width="1.7109375" style="14" customWidth="1"/>
    <col min="22" max="40" width="2.42578125" style="14" customWidth="1"/>
    <col min="41" max="42" width="1.7109375" style="14" customWidth="1"/>
    <col min="43" max="61" width="2.42578125" style="14" customWidth="1"/>
    <col min="62" max="62" width="2.5703125" style="155" bestFit="1" customWidth="1"/>
    <col min="63" max="63" width="2.140625" style="155" customWidth="1"/>
    <col min="64" max="64" width="2.140625" style="13" customWidth="1"/>
    <col min="65" max="65" width="2.5703125" style="13" bestFit="1" customWidth="1"/>
    <col min="66" max="94" width="2.140625" style="13" customWidth="1"/>
    <col min="95" max="16384" width="9.140625" style="13"/>
  </cols>
  <sheetData>
    <row r="1" spans="1:69">
      <c r="A1" s="10" t="str">
        <f>CONCATENATE([1]Sections!$A$1:$E$1," - / - ",[1]Sections!$A$17," ",[1]Sections!$B$17,": ",[1]Sections!$D$17," [ ",[1]Sections!$V$2," ",ROMAN(COUNT($BM$1:$BM$766))," / ",ROMAN(BM1)," ]")</f>
        <v>Male Head of Household Questionnaire - / - Section A &amp; B: Review [ Page I / I ]</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M1" s="13">
        <v>1</v>
      </c>
    </row>
    <row r="2" spans="1:69" ht="6" customHeight="1"/>
    <row r="3" spans="1:69" ht="15" customHeight="1">
      <c r="A3" s="167" t="str">
        <f>VLOOKUP(BN3,[1]eFHH!$P$4:$XX$1028,2,FALSE)</f>
        <v>A.01</v>
      </c>
      <c r="B3" s="168"/>
      <c r="C3" s="1720" t="str">
        <f>VLOOKUP(BN3,[1]eFHH!$P$4:$DV$517,8,FALSE)</f>
        <v>Where did this interview take place?</v>
      </c>
      <c r="D3" s="1720"/>
      <c r="E3" s="1720"/>
      <c r="F3" s="1720"/>
      <c r="G3" s="1720"/>
      <c r="H3" s="1720"/>
      <c r="I3" s="1720"/>
      <c r="J3" s="1720"/>
      <c r="K3" s="1720"/>
      <c r="L3" s="1720"/>
      <c r="M3" s="1720"/>
      <c r="N3" s="1720"/>
      <c r="O3" s="1720"/>
      <c r="P3" s="1720"/>
      <c r="Q3" s="1720"/>
      <c r="R3" s="1720"/>
      <c r="S3" s="1721"/>
      <c r="T3" s="1722"/>
      <c r="U3" s="307"/>
      <c r="V3" s="172" t="str">
        <f>VLOOKUP(BP3,[1]eFHH!$P$4:$XX$1028,2,FALSE)</f>
        <v>A.06</v>
      </c>
      <c r="W3" s="173"/>
      <c r="X3" s="1723" t="str">
        <f>VLOOKUP(BP3,[1]eFHH!$P$4:$DV$517,8,FALSE)</f>
        <v>Please explain what steps you took to discourage these people from observing the interview and why they did not succeed.</v>
      </c>
      <c r="Y3" s="1723"/>
      <c r="Z3" s="1723"/>
      <c r="AA3" s="1723"/>
      <c r="AB3" s="1723"/>
      <c r="AC3" s="1723"/>
      <c r="AD3" s="1723"/>
      <c r="AE3" s="1723"/>
      <c r="AF3" s="1723"/>
      <c r="AG3" s="1723"/>
      <c r="AH3" s="1723"/>
      <c r="AI3" s="1723"/>
      <c r="AJ3" s="1723"/>
      <c r="AK3" s="1723"/>
      <c r="AL3" s="1723"/>
      <c r="AM3" s="1723"/>
      <c r="AN3" s="1724"/>
      <c r="AP3" s="307"/>
      <c r="AQ3" s="167" t="str">
        <f>VLOOKUP(BJ3,[1]eFHH!$P$4:$XX$1028,2,FALSE)</f>
        <v>A.11</v>
      </c>
      <c r="AR3" s="168"/>
      <c r="AS3" s="1723" t="str">
        <f>VLOOKUP(BJ3,[1]eFHH!$P$4:$DV$517,8,FALSE)</f>
        <v>Are you very confident, to an extent or not at all confident about the general quality of the interview and that the addressee told you the truth?</v>
      </c>
      <c r="AT3" s="1723"/>
      <c r="AU3" s="1723"/>
      <c r="AV3" s="1723"/>
      <c r="AW3" s="1723"/>
      <c r="AX3" s="1723"/>
      <c r="AY3" s="1723"/>
      <c r="AZ3" s="1723"/>
      <c r="BA3" s="1723"/>
      <c r="BB3" s="1723"/>
      <c r="BC3" s="1723"/>
      <c r="BD3" s="1723"/>
      <c r="BE3" s="1723"/>
      <c r="BF3" s="1723"/>
      <c r="BG3" s="1723"/>
      <c r="BH3" s="1723"/>
      <c r="BI3" s="1724"/>
      <c r="BJ3" s="1725" t="s">
        <v>35</v>
      </c>
      <c r="BK3" s="1725"/>
      <c r="BN3" s="1725" t="s">
        <v>26</v>
      </c>
      <c r="BO3" s="1725"/>
      <c r="BP3" s="1725" t="s">
        <v>31</v>
      </c>
      <c r="BQ3" s="1725"/>
    </row>
    <row r="4" spans="1:69" ht="15" customHeight="1">
      <c r="A4" s="1726">
        <v>1</v>
      </c>
      <c r="B4" s="1727" t="str">
        <f>VLOOKUP(BN3,[1]eFHH!$P$4:$DU$517,10,FALSE)</f>
        <v>Inside Dwelling of Interviewee</v>
      </c>
      <c r="C4" s="155"/>
      <c r="D4" s="1728"/>
      <c r="E4" s="155"/>
      <c r="F4" s="155"/>
      <c r="G4" s="155"/>
      <c r="H4" s="155"/>
      <c r="I4" s="54"/>
      <c r="J4" s="1729"/>
      <c r="K4" s="1730"/>
      <c r="L4" s="41"/>
      <c r="M4" s="155"/>
      <c r="N4" s="155"/>
      <c r="O4" s="155"/>
      <c r="P4" s="155"/>
      <c r="Q4" s="155"/>
      <c r="S4" s="42"/>
      <c r="T4" s="1722"/>
      <c r="U4" s="307"/>
      <c r="V4" s="180"/>
      <c r="W4" s="181"/>
      <c r="X4" s="1731"/>
      <c r="Y4" s="1731"/>
      <c r="Z4" s="1731"/>
      <c r="AA4" s="1731"/>
      <c r="AB4" s="1731"/>
      <c r="AC4" s="1731"/>
      <c r="AD4" s="1731"/>
      <c r="AE4" s="1731"/>
      <c r="AF4" s="1731"/>
      <c r="AG4" s="1731"/>
      <c r="AH4" s="1731"/>
      <c r="AI4" s="1731"/>
      <c r="AJ4" s="1731"/>
      <c r="AK4" s="1731"/>
      <c r="AL4" s="1731"/>
      <c r="AM4" s="1731"/>
      <c r="AN4" s="1732"/>
      <c r="AP4" s="307"/>
      <c r="AQ4" s="182"/>
      <c r="AR4" s="183"/>
      <c r="AS4" s="1733"/>
      <c r="AT4" s="1733"/>
      <c r="AU4" s="1733"/>
      <c r="AV4" s="1733"/>
      <c r="AW4" s="1733"/>
      <c r="AX4" s="1733"/>
      <c r="AY4" s="1733"/>
      <c r="AZ4" s="1733"/>
      <c r="BA4" s="1733"/>
      <c r="BB4" s="1733"/>
      <c r="BC4" s="1733"/>
      <c r="BD4" s="1733"/>
      <c r="BE4" s="1733"/>
      <c r="BF4" s="1733"/>
      <c r="BG4" s="1733"/>
      <c r="BH4" s="1733"/>
      <c r="BI4" s="1734"/>
      <c r="BJ4" s="186">
        <f>VLOOKUP(BJ3,[1]eFHH!$P$4:$DV$517,65,FALSE)</f>
        <v>0</v>
      </c>
      <c r="BK4" s="186"/>
      <c r="BN4" s="187">
        <f>VLOOKUP(BN3,[1]eFHH!$P$4:$DV$517,65,FALSE)</f>
        <v>0</v>
      </c>
      <c r="BO4" s="186"/>
      <c r="BP4" s="186">
        <f>VLOOKUP(BP3,[1]eFHH!$P$4:$DV$517,65,FALSE)</f>
        <v>0</v>
      </c>
      <c r="BQ4" s="186"/>
    </row>
    <row r="5" spans="1:69" ht="15" customHeight="1">
      <c r="A5" s="1726">
        <v>2</v>
      </c>
      <c r="B5" s="1735" t="str">
        <f>VLOOKUP(BN3,[1]eFHH!$P$4:$DU$517,11,FALSE)</f>
        <v>Outside Dwelling but Inside Compound of Interviewee</v>
      </c>
      <c r="C5" s="68"/>
      <c r="D5" s="68"/>
      <c r="E5" s="68"/>
      <c r="F5" s="68"/>
      <c r="G5" s="68"/>
      <c r="H5" s="68"/>
      <c r="I5" s="54"/>
      <c r="J5" s="1729"/>
      <c r="K5" s="1730"/>
      <c r="L5" s="41"/>
      <c r="M5" s="155"/>
      <c r="N5" s="68"/>
      <c r="O5" s="68"/>
      <c r="P5" s="68"/>
      <c r="Q5" s="68"/>
      <c r="S5" s="42"/>
      <c r="T5" s="1722"/>
      <c r="U5" s="307"/>
      <c r="V5" s="1736"/>
      <c r="W5" s="1737"/>
      <c r="X5" s="1737"/>
      <c r="Y5" s="1737"/>
      <c r="Z5" s="1737"/>
      <c r="AA5" s="1737"/>
      <c r="AB5" s="1737"/>
      <c r="AC5" s="1737"/>
      <c r="AD5" s="1737"/>
      <c r="AE5" s="1737"/>
      <c r="AF5" s="1737"/>
      <c r="AG5" s="1737"/>
      <c r="AH5" s="1737"/>
      <c r="AI5" s="1737"/>
      <c r="AJ5" s="1737"/>
      <c r="AK5" s="1737"/>
      <c r="AL5" s="1737"/>
      <c r="AM5" s="1737"/>
      <c r="AN5" s="1738"/>
      <c r="AP5" s="307"/>
      <c r="AQ5" s="191"/>
      <c r="AR5" s="192"/>
      <c r="AS5" s="1731"/>
      <c r="AT5" s="1731"/>
      <c r="AU5" s="1731"/>
      <c r="AV5" s="1731"/>
      <c r="AW5" s="1731"/>
      <c r="AX5" s="1731"/>
      <c r="AY5" s="1731"/>
      <c r="AZ5" s="1731"/>
      <c r="BA5" s="1731"/>
      <c r="BB5" s="1731"/>
      <c r="BC5" s="1731"/>
      <c r="BD5" s="1731"/>
      <c r="BE5" s="1731"/>
      <c r="BF5" s="1731"/>
      <c r="BG5" s="1731"/>
      <c r="BH5" s="1731"/>
      <c r="BI5" s="1732"/>
      <c r="BJ5" s="193">
        <f>VLOOKUP(BJ3,[1]eFHH!$P$4:$DV$3048,4,FALSE)</f>
        <v>0</v>
      </c>
      <c r="BK5" s="193"/>
      <c r="BN5" s="193">
        <f>VLOOKUP(BN3,[1]eFHH!$P$4:$DV$3048,4,FALSE)</f>
        <v>0</v>
      </c>
      <c r="BO5" s="193"/>
      <c r="BP5" s="193">
        <f>VLOOKUP(BP3,[1]eFHH!$P$4:$DV$3048,4,FALSE)</f>
        <v>0</v>
      </c>
      <c r="BQ5" s="193"/>
    </row>
    <row r="6" spans="1:69" ht="14.25" customHeight="1">
      <c r="A6" s="1726">
        <v>3</v>
      </c>
      <c r="B6" s="1735" t="str">
        <f>VLOOKUP(BN3,[1]eFHH!$P$4:$DU$517,12,FALSE)</f>
        <v>In Street Outside Dwelling of Interviewee</v>
      </c>
      <c r="C6" s="66"/>
      <c r="D6" s="66"/>
      <c r="E6" s="62"/>
      <c r="F6" s="62"/>
      <c r="G6" s="62"/>
      <c r="H6" s="62"/>
      <c r="I6" s="54"/>
      <c r="J6" s="1729"/>
      <c r="K6" s="1730"/>
      <c r="L6" s="41"/>
      <c r="M6" s="155"/>
      <c r="N6" s="68"/>
      <c r="O6" s="68"/>
      <c r="P6" s="68"/>
      <c r="Q6" s="68"/>
      <c r="S6" s="42"/>
      <c r="T6" s="1722"/>
      <c r="U6" s="307"/>
      <c r="V6" s="1739"/>
      <c r="W6" s="1740"/>
      <c r="X6" s="1740"/>
      <c r="Y6" s="1740"/>
      <c r="Z6" s="1740"/>
      <c r="AA6" s="1740"/>
      <c r="AB6" s="1740"/>
      <c r="AC6" s="1740"/>
      <c r="AD6" s="1740"/>
      <c r="AE6" s="1740"/>
      <c r="AF6" s="1740"/>
      <c r="AG6" s="1740"/>
      <c r="AH6" s="1740"/>
      <c r="AI6" s="1740"/>
      <c r="AJ6" s="1740"/>
      <c r="AK6" s="1740"/>
      <c r="AL6" s="1740"/>
      <c r="AM6" s="1740"/>
      <c r="AN6" s="1741"/>
      <c r="AP6" s="307"/>
      <c r="AQ6" s="1742">
        <v>1</v>
      </c>
      <c r="AR6" s="1735" t="str">
        <f>VLOOKUP(BJ3,[1]eFHH!$P$4:$DU$517,10,FALSE)</f>
        <v>Very Confident of Truthfulness of Responses</v>
      </c>
      <c r="AS6" s="66"/>
      <c r="AT6" s="66"/>
      <c r="AU6" s="62"/>
      <c r="AV6" s="62"/>
      <c r="AW6" s="62"/>
      <c r="AX6" s="62"/>
      <c r="AY6" s="54"/>
      <c r="AZ6" s="1729"/>
      <c r="BA6" s="1730"/>
      <c r="BB6" s="1743" t="str">
        <f>CONCATENATE("[&gt;&gt;","END","]")</f>
        <v>[&gt;&gt;END]</v>
      </c>
      <c r="BC6" s="155"/>
      <c r="BD6" s="68"/>
      <c r="BE6" s="68"/>
      <c r="BF6" s="68"/>
      <c r="BG6" s="68"/>
      <c r="BI6" s="42"/>
      <c r="BJ6" s="1730"/>
      <c r="BK6" s="156"/>
      <c r="BN6" s="1730"/>
      <c r="BO6" s="156"/>
      <c r="BP6" s="1730"/>
      <c r="BQ6" s="156"/>
    </row>
    <row r="7" spans="1:69" ht="14.25" customHeight="1">
      <c r="A7" s="1726">
        <v>4</v>
      </c>
      <c r="B7" s="1735" t="str">
        <f>VLOOKUP(BN3,[1]eFHH!$P$4:$DU$517,13,FALSE)</f>
        <v>In Public Area</v>
      </c>
      <c r="C7" s="66"/>
      <c r="D7" s="66"/>
      <c r="E7" s="150"/>
      <c r="F7" s="150"/>
      <c r="G7" s="150"/>
      <c r="H7" s="150"/>
      <c r="I7" s="54"/>
      <c r="J7" s="1729"/>
      <c r="K7" s="1730"/>
      <c r="L7" s="41"/>
      <c r="M7" s="155"/>
      <c r="N7" s="1744"/>
      <c r="O7" s="1744"/>
      <c r="P7" s="68"/>
      <c r="Q7" s="68"/>
      <c r="R7" s="68"/>
      <c r="S7" s="1745"/>
      <c r="T7" s="1722"/>
      <c r="U7" s="307"/>
      <c r="V7" s="1739"/>
      <c r="W7" s="1740"/>
      <c r="X7" s="1740"/>
      <c r="Y7" s="1740"/>
      <c r="Z7" s="1740"/>
      <c r="AA7" s="1740"/>
      <c r="AB7" s="1740"/>
      <c r="AC7" s="1740"/>
      <c r="AD7" s="1740"/>
      <c r="AE7" s="1740"/>
      <c r="AF7" s="1740"/>
      <c r="AG7" s="1740"/>
      <c r="AH7" s="1740"/>
      <c r="AI7" s="1740"/>
      <c r="AJ7" s="1740"/>
      <c r="AK7" s="1740"/>
      <c r="AL7" s="1740"/>
      <c r="AM7" s="1740"/>
      <c r="AN7" s="1741"/>
      <c r="AP7" s="307"/>
      <c r="AQ7" s="1726">
        <v>2</v>
      </c>
      <c r="AR7" s="1735" t="str">
        <f>VLOOKUP(BJ3,[1]eFHH!$P$4:$DU$517,11,FALSE)</f>
        <v>Somewhat Confident of Truthfulness of Responses</v>
      </c>
      <c r="BG7" s="1746"/>
      <c r="BH7" s="1746"/>
      <c r="BI7" s="1747"/>
      <c r="BJ7" s="41"/>
      <c r="BK7" s="41"/>
      <c r="BN7" s="41"/>
      <c r="BO7" s="156"/>
      <c r="BP7" s="1730"/>
      <c r="BQ7" s="156"/>
    </row>
    <row r="8" spans="1:69" ht="14.25" customHeight="1">
      <c r="A8" s="1748" t="s">
        <v>9</v>
      </c>
      <c r="B8" s="1749" t="str">
        <f>VLOOKUP(BN3,[1]eFHH!$P$4:$DU$517,14,FALSE)</f>
        <v>Other:</v>
      </c>
      <c r="C8" s="1750"/>
      <c r="D8" s="1750"/>
      <c r="E8" s="1750"/>
      <c r="F8" s="1750"/>
      <c r="G8" s="1750"/>
      <c r="H8" s="1750"/>
      <c r="I8" s="1750"/>
      <c r="J8" s="1750"/>
      <c r="K8" s="1750"/>
      <c r="L8" s="1750"/>
      <c r="M8" s="1750"/>
      <c r="N8" s="1750"/>
      <c r="O8" s="1750"/>
      <c r="P8" s="1750"/>
      <c r="Q8" s="1750"/>
      <c r="R8" s="1750"/>
      <c r="S8" s="1750"/>
      <c r="T8" s="1722"/>
      <c r="U8" s="307"/>
      <c r="V8" s="1739"/>
      <c r="W8" s="1740"/>
      <c r="X8" s="1740"/>
      <c r="Y8" s="1740"/>
      <c r="Z8" s="1740"/>
      <c r="AA8" s="1740"/>
      <c r="AB8" s="1740"/>
      <c r="AC8" s="1740"/>
      <c r="AD8" s="1740"/>
      <c r="AE8" s="1740"/>
      <c r="AF8" s="1740"/>
      <c r="AG8" s="1740"/>
      <c r="AH8" s="1740"/>
      <c r="AI8" s="1740"/>
      <c r="AJ8" s="1740"/>
      <c r="AK8" s="1740"/>
      <c r="AL8" s="1740"/>
      <c r="AM8" s="1740"/>
      <c r="AN8" s="1741"/>
      <c r="AP8" s="307"/>
      <c r="AQ8" s="1726">
        <v>3</v>
      </c>
      <c r="AR8" s="1751" t="str">
        <f>VLOOKUP(BJ3,[1]eFHH!$P$4:$DU$517,12,FALSE)</f>
        <v>Not At All Confident of Truthfulness of Responses</v>
      </c>
      <c r="AS8" s="44"/>
      <c r="AT8" s="44"/>
      <c r="AU8" s="44"/>
      <c r="AV8" s="44"/>
      <c r="AW8" s="44"/>
      <c r="AX8" s="44"/>
      <c r="AY8" s="44"/>
      <c r="AZ8" s="44"/>
      <c r="BA8" s="44"/>
      <c r="BB8" s="44"/>
      <c r="BC8" s="44"/>
      <c r="BD8" s="44"/>
      <c r="BE8" s="44"/>
      <c r="BF8" s="44"/>
      <c r="BG8" s="1752"/>
      <c r="BH8" s="1752"/>
      <c r="BI8" s="1753"/>
      <c r="BJ8" s="41"/>
      <c r="BK8" s="41"/>
      <c r="BN8" s="41"/>
      <c r="BO8" s="156"/>
      <c r="BP8" s="1730"/>
      <c r="BQ8" s="156"/>
    </row>
    <row r="9" spans="1:69" ht="14.25" customHeight="1">
      <c r="A9" s="1754"/>
      <c r="B9" s="1755"/>
      <c r="C9" s="1750"/>
      <c r="D9" s="1750"/>
      <c r="E9" s="1750"/>
      <c r="F9" s="1750"/>
      <c r="G9" s="1750"/>
      <c r="H9" s="1750"/>
      <c r="I9" s="1750"/>
      <c r="J9" s="1750"/>
      <c r="K9" s="1750"/>
      <c r="L9" s="1750"/>
      <c r="M9" s="1750"/>
      <c r="N9" s="1750"/>
      <c r="O9" s="1750"/>
      <c r="P9" s="1750"/>
      <c r="Q9" s="1750"/>
      <c r="R9" s="1750"/>
      <c r="S9" s="1750"/>
      <c r="T9" s="1722"/>
      <c r="U9" s="307"/>
      <c r="V9" s="1739"/>
      <c r="W9" s="1740"/>
      <c r="X9" s="1740"/>
      <c r="Y9" s="1740"/>
      <c r="Z9" s="1740"/>
      <c r="AA9" s="1740"/>
      <c r="AB9" s="1740"/>
      <c r="AC9" s="1740"/>
      <c r="AD9" s="1740"/>
      <c r="AE9" s="1740"/>
      <c r="AF9" s="1740"/>
      <c r="AG9" s="1740"/>
      <c r="AH9" s="1740"/>
      <c r="AI9" s="1740"/>
      <c r="AJ9" s="1740"/>
      <c r="AK9" s="1740"/>
      <c r="AL9" s="1740"/>
      <c r="AM9" s="1740"/>
      <c r="AN9" s="1741"/>
      <c r="AP9" s="307"/>
      <c r="AQ9" s="13"/>
      <c r="AR9" s="13"/>
      <c r="AS9" s="1730"/>
      <c r="AT9" s="1730"/>
      <c r="AU9" s="1730"/>
      <c r="AV9" s="1730"/>
      <c r="AW9" s="1730"/>
      <c r="AX9" s="1730"/>
      <c r="AY9" s="1730"/>
      <c r="AZ9" s="54"/>
      <c r="BA9" s="1729"/>
      <c r="BC9" s="1730"/>
      <c r="BD9" s="1730"/>
      <c r="BE9" s="68"/>
      <c r="BJ9" s="41"/>
      <c r="BK9" s="41"/>
      <c r="BN9" s="66"/>
      <c r="BO9" s="156"/>
      <c r="BP9" s="1730"/>
      <c r="BQ9" s="156"/>
    </row>
    <row r="10" spans="1:69" ht="15" customHeight="1">
      <c r="A10" s="13"/>
      <c r="B10" s="13"/>
      <c r="C10" s="13"/>
      <c r="D10" s="13"/>
      <c r="E10" s="13"/>
      <c r="F10" s="13"/>
      <c r="G10" s="13"/>
      <c r="H10" s="13"/>
      <c r="I10" s="13"/>
      <c r="J10" s="13"/>
      <c r="K10" s="13"/>
      <c r="L10" s="13"/>
      <c r="M10" s="13"/>
      <c r="N10" s="13"/>
      <c r="O10" s="13"/>
      <c r="P10" s="13"/>
      <c r="Q10" s="13"/>
      <c r="R10" s="13"/>
      <c r="S10" s="13"/>
      <c r="T10" s="1722"/>
      <c r="U10" s="307"/>
      <c r="V10" s="1739"/>
      <c r="W10" s="1740"/>
      <c r="X10" s="1740"/>
      <c r="Y10" s="1740"/>
      <c r="Z10" s="1740"/>
      <c r="AA10" s="1740"/>
      <c r="AB10" s="1740"/>
      <c r="AC10" s="1740"/>
      <c r="AD10" s="1740"/>
      <c r="AE10" s="1740"/>
      <c r="AF10" s="1740"/>
      <c r="AG10" s="1740"/>
      <c r="AH10" s="1740"/>
      <c r="AI10" s="1740"/>
      <c r="AJ10" s="1740"/>
      <c r="AK10" s="1740"/>
      <c r="AL10" s="1740"/>
      <c r="AM10" s="1740"/>
      <c r="AN10" s="1741"/>
      <c r="AP10" s="307"/>
      <c r="AQ10" s="172" t="str">
        <f>VLOOKUP(BJ10,[1]eFHH!$P$4:$XX$1028,2,FALSE)</f>
        <v>A.12</v>
      </c>
      <c r="AR10" s="173"/>
      <c r="AS10" s="1723" t="str">
        <f>VLOOKUP(BJ10,[1]eFHH!$P$4:$DV$517,8,FALSE)</f>
        <v>Please explain why you are not confident about the interview or have doubt about the truth told by the respondent:</v>
      </c>
      <c r="AT10" s="1723"/>
      <c r="AU10" s="1723"/>
      <c r="AV10" s="1723"/>
      <c r="AW10" s="1723"/>
      <c r="AX10" s="1723"/>
      <c r="AY10" s="1723"/>
      <c r="AZ10" s="1723"/>
      <c r="BA10" s="1723"/>
      <c r="BB10" s="1723"/>
      <c r="BC10" s="1723"/>
      <c r="BD10" s="1723"/>
      <c r="BE10" s="1723"/>
      <c r="BF10" s="1723"/>
      <c r="BG10" s="1723"/>
      <c r="BH10" s="1723"/>
      <c r="BI10" s="1724"/>
      <c r="BJ10" s="1725" t="s">
        <v>36</v>
      </c>
      <c r="BK10" s="1725"/>
      <c r="BN10" s="68"/>
      <c r="BO10" s="156"/>
      <c r="BP10" s="1756"/>
      <c r="BQ10" s="156"/>
    </row>
    <row r="11" spans="1:69" ht="15" customHeight="1">
      <c r="A11" s="172" t="str">
        <f>VLOOKUP(BN11,[1]eFHH!$P$4:$XX$1028,2,FALSE)</f>
        <v>A.02</v>
      </c>
      <c r="B11" s="173"/>
      <c r="C11" s="1723" t="str">
        <f>VLOOKUP(BN11,[1]eFHH!$P$4:$DV$517,8,FALSE)</f>
        <v>Was the interview not able to be finished for any reason?</v>
      </c>
      <c r="D11" s="1723"/>
      <c r="E11" s="1723"/>
      <c r="F11" s="1723"/>
      <c r="G11" s="1723"/>
      <c r="H11" s="1723"/>
      <c r="I11" s="1723"/>
      <c r="J11" s="1723"/>
      <c r="K11" s="1723"/>
      <c r="L11" s="1723"/>
      <c r="M11" s="1723"/>
      <c r="N11" s="1723"/>
      <c r="O11" s="1723"/>
      <c r="P11" s="1723"/>
      <c r="Q11" s="1723"/>
      <c r="R11" s="1723"/>
      <c r="S11" s="1724"/>
      <c r="T11" s="1722"/>
      <c r="U11" s="307"/>
      <c r="V11" s="1757"/>
      <c r="W11" s="1758"/>
      <c r="X11" s="1758"/>
      <c r="Y11" s="1758"/>
      <c r="Z11" s="1758"/>
      <c r="AA11" s="1758"/>
      <c r="AB11" s="1758"/>
      <c r="AC11" s="1758"/>
      <c r="AD11" s="1758"/>
      <c r="AE11" s="1758"/>
      <c r="AF11" s="1758"/>
      <c r="AG11" s="1758"/>
      <c r="AH11" s="1758"/>
      <c r="AI11" s="1758"/>
      <c r="AJ11" s="1758"/>
      <c r="AK11" s="1758"/>
      <c r="AL11" s="1758"/>
      <c r="AM11" s="1758"/>
      <c r="AN11" s="1759"/>
      <c r="AP11" s="307"/>
      <c r="AQ11" s="180"/>
      <c r="AR11" s="181"/>
      <c r="AS11" s="1731"/>
      <c r="AT11" s="1731"/>
      <c r="AU11" s="1731"/>
      <c r="AV11" s="1731"/>
      <c r="AW11" s="1731"/>
      <c r="AX11" s="1731"/>
      <c r="AY11" s="1731"/>
      <c r="AZ11" s="1731"/>
      <c r="BA11" s="1731"/>
      <c r="BB11" s="1731"/>
      <c r="BC11" s="1731"/>
      <c r="BD11" s="1731"/>
      <c r="BE11" s="1731"/>
      <c r="BF11" s="1731"/>
      <c r="BG11" s="1731"/>
      <c r="BH11" s="1731"/>
      <c r="BI11" s="1732"/>
      <c r="BJ11" s="186">
        <f>VLOOKUP(BJ10,[1]eFHH!$P$4:$DV$517,65,FALSE)</f>
        <v>0</v>
      </c>
      <c r="BK11" s="186"/>
      <c r="BN11" s="1725" t="s">
        <v>27</v>
      </c>
      <c r="BO11" s="1725"/>
      <c r="BQ11" s="156"/>
    </row>
    <row r="12" spans="1:69" ht="14.25" customHeight="1">
      <c r="A12" s="1760">
        <v>1</v>
      </c>
      <c r="B12" s="1761" t="str">
        <f>VLOOKUP(BN11,[1]eFHH!$P$4:$DU$517,10,FALSE)</f>
        <v>No</v>
      </c>
      <c r="C12" s="132"/>
      <c r="D12" s="1743" t="str">
        <f>CONCATENATE("[&gt;&gt;",VLOOKUP(BN11,[1]eFHH!$P$4:$DV$3048,3,FALSE),"]")</f>
        <v>[&gt;&gt;A.04]</v>
      </c>
      <c r="E12" s="1762"/>
      <c r="F12" s="1762"/>
      <c r="G12" s="1762"/>
      <c r="H12" s="132"/>
      <c r="I12" s="132"/>
      <c r="J12" s="1763"/>
      <c r="K12" s="1727"/>
      <c r="L12" s="1764"/>
      <c r="M12" s="132"/>
      <c r="N12" s="1743"/>
      <c r="O12" s="132"/>
      <c r="P12" s="25"/>
      <c r="Q12" s="1765"/>
      <c r="R12" s="25"/>
      <c r="S12" s="28"/>
      <c r="T12" s="1766"/>
      <c r="U12" s="171"/>
      <c r="V12" s="13"/>
      <c r="W12" s="13"/>
      <c r="X12" s="13"/>
      <c r="Y12" s="13"/>
      <c r="Z12" s="13"/>
      <c r="AA12" s="13"/>
      <c r="AB12" s="13"/>
      <c r="AC12" s="13"/>
      <c r="AD12" s="13"/>
      <c r="AE12" s="13"/>
      <c r="AF12" s="13"/>
      <c r="AG12" s="13"/>
      <c r="AH12" s="13"/>
      <c r="AI12" s="13"/>
      <c r="AJ12" s="13"/>
      <c r="AK12" s="13"/>
      <c r="AL12" s="13"/>
      <c r="AM12" s="13"/>
      <c r="AN12" s="13"/>
      <c r="AO12" s="13"/>
      <c r="AP12" s="171"/>
      <c r="AQ12" s="1736"/>
      <c r="AR12" s="1737"/>
      <c r="AS12" s="1737"/>
      <c r="AT12" s="1737"/>
      <c r="AU12" s="1737"/>
      <c r="AV12" s="1737"/>
      <c r="AW12" s="1737"/>
      <c r="AX12" s="1737"/>
      <c r="AY12" s="1737"/>
      <c r="AZ12" s="1737"/>
      <c r="BA12" s="1737"/>
      <c r="BB12" s="1737"/>
      <c r="BC12" s="1737"/>
      <c r="BD12" s="1737"/>
      <c r="BE12" s="1737"/>
      <c r="BF12" s="1737"/>
      <c r="BG12" s="1737"/>
      <c r="BH12" s="1737"/>
      <c r="BI12" s="1738"/>
      <c r="BJ12" s="193">
        <f>VLOOKUP(BJ10,[1]eFHH!$P$4:$DV$3048,4,FALSE)</f>
        <v>0</v>
      </c>
      <c r="BK12" s="193"/>
      <c r="BN12" s="186">
        <f>VLOOKUP(BN11,[1]eFHH!$P$4:$DV$517,65,FALSE)</f>
        <v>0</v>
      </c>
      <c r="BO12" s="186"/>
      <c r="BQ12" s="156"/>
    </row>
    <row r="13" spans="1:69" s="1730" customFormat="1" ht="15" customHeight="1">
      <c r="A13" s="1726">
        <v>2</v>
      </c>
      <c r="B13" s="1767" t="str">
        <f>VLOOKUP(BN11,[1]eFHH!$P$4:$DU$517,11,FALSE)</f>
        <v>Yes</v>
      </c>
      <c r="C13" s="1768"/>
      <c r="D13" s="1768"/>
      <c r="E13" s="1768"/>
      <c r="F13" s="1768"/>
      <c r="G13" s="1768"/>
      <c r="H13" s="1768"/>
      <c r="I13" s="1768"/>
      <c r="J13" s="1769"/>
      <c r="K13" s="1770"/>
      <c r="L13" s="1770"/>
      <c r="M13" s="223"/>
      <c r="N13" s="1771"/>
      <c r="O13" s="1771"/>
      <c r="P13" s="1772"/>
      <c r="Q13" s="44"/>
      <c r="R13" s="44"/>
      <c r="S13" s="118"/>
      <c r="T13" s="1773"/>
      <c r="U13" s="1774"/>
      <c r="V13" s="172" t="str">
        <f>VLOOKUP(BP13,[1]eFHH!$P$4:$XX$1028,2,FALSE)</f>
        <v>A.07</v>
      </c>
      <c r="W13" s="311"/>
      <c r="X13" s="1723" t="str">
        <f>VLOOKUP(BP13,[1]eFHH!$P$4:$DV$517,8,FALSE)</f>
        <v>Were any non-relatives of the interviewee listening or observing to the interview at any point?</v>
      </c>
      <c r="Y13" s="1723"/>
      <c r="Z13" s="1723"/>
      <c r="AA13" s="1723"/>
      <c r="AB13" s="1723"/>
      <c r="AC13" s="1723"/>
      <c r="AD13" s="1723"/>
      <c r="AE13" s="1723"/>
      <c r="AF13" s="1723"/>
      <c r="AG13" s="1723"/>
      <c r="AH13" s="1723"/>
      <c r="AI13" s="1723"/>
      <c r="AJ13" s="1723"/>
      <c r="AK13" s="1723"/>
      <c r="AL13" s="1723"/>
      <c r="AM13" s="1723"/>
      <c r="AN13" s="1724"/>
      <c r="AP13" s="1774"/>
      <c r="AQ13" s="1739"/>
      <c r="AR13" s="1740"/>
      <c r="AS13" s="1740"/>
      <c r="AT13" s="1740"/>
      <c r="AU13" s="1740"/>
      <c r="AV13" s="1740"/>
      <c r="AW13" s="1740"/>
      <c r="AX13" s="1740"/>
      <c r="AY13" s="1740"/>
      <c r="AZ13" s="1740"/>
      <c r="BA13" s="1740"/>
      <c r="BB13" s="1740"/>
      <c r="BC13" s="1740"/>
      <c r="BD13" s="1740"/>
      <c r="BE13" s="1740"/>
      <c r="BF13" s="1740"/>
      <c r="BG13" s="1740"/>
      <c r="BH13" s="1740"/>
      <c r="BI13" s="1741"/>
      <c r="BK13" s="156"/>
      <c r="BN13" s="193">
        <f>VLOOKUP(BN11,[1]eFHH!$P$4:$DV$3048,4,FALSE)</f>
        <v>0</v>
      </c>
      <c r="BO13" s="193"/>
      <c r="BP13" s="1725" t="s">
        <v>32</v>
      </c>
      <c r="BQ13" s="1725"/>
    </row>
    <row r="14" spans="1:69" s="1730" customFormat="1" ht="15" customHeight="1">
      <c r="T14" s="1773"/>
      <c r="U14" s="1774"/>
      <c r="V14" s="180"/>
      <c r="W14" s="315"/>
      <c r="X14" s="1731"/>
      <c r="Y14" s="1731"/>
      <c r="Z14" s="1731"/>
      <c r="AA14" s="1731"/>
      <c r="AB14" s="1731"/>
      <c r="AC14" s="1731"/>
      <c r="AD14" s="1731"/>
      <c r="AE14" s="1731"/>
      <c r="AF14" s="1731"/>
      <c r="AG14" s="1731"/>
      <c r="AH14" s="1731"/>
      <c r="AI14" s="1731"/>
      <c r="AJ14" s="1731"/>
      <c r="AK14" s="1731"/>
      <c r="AL14" s="1731"/>
      <c r="AM14" s="1731"/>
      <c r="AN14" s="1732"/>
      <c r="AP14" s="1774"/>
      <c r="AQ14" s="1739"/>
      <c r="AR14" s="1740"/>
      <c r="AS14" s="1740"/>
      <c r="AT14" s="1740"/>
      <c r="AU14" s="1740"/>
      <c r="AV14" s="1740"/>
      <c r="AW14" s="1740"/>
      <c r="AX14" s="1740"/>
      <c r="AY14" s="1740"/>
      <c r="AZ14" s="1740"/>
      <c r="BA14" s="1740"/>
      <c r="BB14" s="1740"/>
      <c r="BC14" s="1740"/>
      <c r="BD14" s="1740"/>
      <c r="BE14" s="1740"/>
      <c r="BF14" s="1740"/>
      <c r="BG14" s="1740"/>
      <c r="BH14" s="1740"/>
      <c r="BI14" s="1741"/>
      <c r="BK14" s="156"/>
      <c r="BO14" s="156"/>
      <c r="BP14" s="186">
        <f>VLOOKUP(BP13,[1]eFHH!$P$4:$DV$517,65,FALSE)</f>
        <v>0</v>
      </c>
      <c r="BQ14" s="186"/>
    </row>
    <row r="15" spans="1:69" s="1730" customFormat="1" ht="15" customHeight="1">
      <c r="A15" s="172" t="str">
        <f>VLOOKUP(BN15,[1]eFHH!$P$4:$XX$1028,2,FALSE)</f>
        <v>A.03</v>
      </c>
      <c r="B15" s="173"/>
      <c r="C15" s="1723" t="str">
        <f>VLOOKUP(BN15,[1]eFHH!$P$4:$DV$517,8,FALSE)</f>
        <v>Please explain the reason for this.</v>
      </c>
      <c r="D15" s="1723"/>
      <c r="E15" s="1723"/>
      <c r="F15" s="1723"/>
      <c r="G15" s="1723"/>
      <c r="H15" s="1723"/>
      <c r="I15" s="1723"/>
      <c r="J15" s="1723"/>
      <c r="K15" s="1723"/>
      <c r="L15" s="1723"/>
      <c r="M15" s="1723"/>
      <c r="N15" s="1723"/>
      <c r="O15" s="1723"/>
      <c r="P15" s="1723"/>
      <c r="Q15" s="1723"/>
      <c r="R15" s="1723"/>
      <c r="S15" s="1724"/>
      <c r="T15" s="1773"/>
      <c r="U15" s="1774"/>
      <c r="V15" s="1760">
        <v>1</v>
      </c>
      <c r="W15" s="1761" t="str">
        <f>VLOOKUP(BP13,[1]eFHH!$P$4:$DU$517,10,FALSE)</f>
        <v>No</v>
      </c>
      <c r="X15" s="132"/>
      <c r="Y15" s="1743" t="str">
        <f>CONCATENATE("[&gt;&gt;",VLOOKUP(BP13,[1]eFHH!$P$4:$DV$3048,3,FALSE),"]")</f>
        <v>[&gt;&gt;A.11]</v>
      </c>
      <c r="Z15" s="1762"/>
      <c r="AA15" s="1762"/>
      <c r="AB15" s="1762"/>
      <c r="AC15" s="132"/>
      <c r="AD15" s="132"/>
      <c r="AE15" s="1763"/>
      <c r="AF15" s="1727"/>
      <c r="AG15" s="1764"/>
      <c r="AH15" s="132"/>
      <c r="AI15" s="1743"/>
      <c r="AJ15" s="132"/>
      <c r="AK15" s="25"/>
      <c r="AL15" s="1765"/>
      <c r="AM15" s="25"/>
      <c r="AN15" s="28"/>
      <c r="AP15" s="1774"/>
      <c r="AQ15" s="1739"/>
      <c r="AR15" s="1740"/>
      <c r="AS15" s="1740"/>
      <c r="AT15" s="1740"/>
      <c r="AU15" s="1740"/>
      <c r="AV15" s="1740"/>
      <c r="AW15" s="1740"/>
      <c r="AX15" s="1740"/>
      <c r="AY15" s="1740"/>
      <c r="AZ15" s="1740"/>
      <c r="BA15" s="1740"/>
      <c r="BB15" s="1740"/>
      <c r="BC15" s="1740"/>
      <c r="BD15" s="1740"/>
      <c r="BE15" s="1740"/>
      <c r="BF15" s="1740"/>
      <c r="BG15" s="1740"/>
      <c r="BH15" s="1740"/>
      <c r="BI15" s="1741"/>
      <c r="BK15" s="156"/>
      <c r="BN15" s="1725" t="s">
        <v>28</v>
      </c>
      <c r="BO15" s="1725"/>
      <c r="BP15" s="193">
        <f>VLOOKUP(BP13,[1]eFHH!$P$4:$DV$3048,4,FALSE)</f>
        <v>0</v>
      </c>
      <c r="BQ15" s="193"/>
    </row>
    <row r="16" spans="1:69" s="1730" customFormat="1" ht="14.25" customHeight="1">
      <c r="A16" s="1736"/>
      <c r="B16" s="1737"/>
      <c r="C16" s="1737"/>
      <c r="D16" s="1737"/>
      <c r="E16" s="1737"/>
      <c r="F16" s="1737"/>
      <c r="G16" s="1737"/>
      <c r="H16" s="1737"/>
      <c r="I16" s="1737"/>
      <c r="J16" s="1737"/>
      <c r="K16" s="1737"/>
      <c r="L16" s="1737"/>
      <c r="M16" s="1737"/>
      <c r="N16" s="1737"/>
      <c r="O16" s="1737"/>
      <c r="P16" s="1737"/>
      <c r="Q16" s="1737"/>
      <c r="R16" s="1737"/>
      <c r="S16" s="1738"/>
      <c r="T16" s="1773"/>
      <c r="U16" s="1774"/>
      <c r="V16" s="1726">
        <v>2</v>
      </c>
      <c r="W16" s="1767" t="str">
        <f>VLOOKUP(BP13,[1]eFHH!$P$4:$DU$517,11,FALSE)</f>
        <v>Yes</v>
      </c>
      <c r="X16" s="1768"/>
      <c r="Y16" s="1768"/>
      <c r="Z16" s="1768"/>
      <c r="AA16" s="1768"/>
      <c r="AB16" s="1768"/>
      <c r="AC16" s="1768"/>
      <c r="AD16" s="1768"/>
      <c r="AE16" s="1769"/>
      <c r="AF16" s="1770"/>
      <c r="AG16" s="1770"/>
      <c r="AH16" s="223"/>
      <c r="AI16" s="1771"/>
      <c r="AJ16" s="1771"/>
      <c r="AK16" s="1772"/>
      <c r="AL16" s="44"/>
      <c r="AM16" s="44"/>
      <c r="AN16" s="118"/>
      <c r="AP16" s="1774"/>
      <c r="AQ16" s="1739"/>
      <c r="AR16" s="1740"/>
      <c r="AS16" s="1740"/>
      <c r="AT16" s="1740"/>
      <c r="AU16" s="1740"/>
      <c r="AV16" s="1740"/>
      <c r="AW16" s="1740"/>
      <c r="AX16" s="1740"/>
      <c r="AY16" s="1740"/>
      <c r="AZ16" s="1740"/>
      <c r="BA16" s="1740"/>
      <c r="BB16" s="1740"/>
      <c r="BC16" s="1740"/>
      <c r="BD16" s="1740"/>
      <c r="BE16" s="1740"/>
      <c r="BF16" s="1740"/>
      <c r="BG16" s="1740"/>
      <c r="BH16" s="1740"/>
      <c r="BI16" s="1741"/>
      <c r="BK16" s="156"/>
      <c r="BN16" s="186">
        <f>VLOOKUP(BN15,[1]eFHH!$P$4:$DV$517,65,FALSE)</f>
        <v>0</v>
      </c>
      <c r="BO16" s="186"/>
      <c r="BQ16" s="156"/>
    </row>
    <row r="17" spans="1:69" s="1730" customFormat="1" ht="14.25" customHeight="1">
      <c r="A17" s="1739"/>
      <c r="B17" s="1740"/>
      <c r="C17" s="1740"/>
      <c r="D17" s="1740"/>
      <c r="E17" s="1740"/>
      <c r="F17" s="1740"/>
      <c r="G17" s="1740"/>
      <c r="H17" s="1740"/>
      <c r="I17" s="1740"/>
      <c r="J17" s="1740"/>
      <c r="K17" s="1740"/>
      <c r="L17" s="1740"/>
      <c r="M17" s="1740"/>
      <c r="N17" s="1740"/>
      <c r="O17" s="1740"/>
      <c r="P17" s="1740"/>
      <c r="Q17" s="1740"/>
      <c r="R17" s="1740"/>
      <c r="S17" s="1741"/>
      <c r="T17" s="1773"/>
      <c r="U17" s="1774"/>
      <c r="AP17" s="1774"/>
      <c r="AQ17" s="1739"/>
      <c r="AR17" s="1740"/>
      <c r="AS17" s="1740"/>
      <c r="AT17" s="1740"/>
      <c r="AU17" s="1740"/>
      <c r="AV17" s="1740"/>
      <c r="AW17" s="1740"/>
      <c r="AX17" s="1740"/>
      <c r="AY17" s="1740"/>
      <c r="AZ17" s="1740"/>
      <c r="BA17" s="1740"/>
      <c r="BB17" s="1740"/>
      <c r="BC17" s="1740"/>
      <c r="BD17" s="1740"/>
      <c r="BE17" s="1740"/>
      <c r="BF17" s="1740"/>
      <c r="BG17" s="1740"/>
      <c r="BH17" s="1740"/>
      <c r="BI17" s="1741"/>
      <c r="BJ17" s="1756"/>
      <c r="BK17" s="156"/>
      <c r="BN17" s="193">
        <f>VLOOKUP(BN15,[1]eFHH!$P$4:$DV$3048,4,FALSE)</f>
        <v>0</v>
      </c>
      <c r="BO17" s="193"/>
      <c r="BQ17" s="156"/>
    </row>
    <row r="18" spans="1:69" s="1730" customFormat="1" ht="15" customHeight="1">
      <c r="A18" s="1739"/>
      <c r="B18" s="1740"/>
      <c r="C18" s="1740"/>
      <c r="D18" s="1740"/>
      <c r="E18" s="1740"/>
      <c r="F18" s="1740"/>
      <c r="G18" s="1740"/>
      <c r="H18" s="1740"/>
      <c r="I18" s="1740"/>
      <c r="J18" s="1740"/>
      <c r="K18" s="1740"/>
      <c r="L18" s="1740"/>
      <c r="M18" s="1740"/>
      <c r="N18" s="1740"/>
      <c r="O18" s="1740"/>
      <c r="P18" s="1740"/>
      <c r="Q18" s="1740"/>
      <c r="R18" s="1740"/>
      <c r="S18" s="1741"/>
      <c r="T18" s="1773"/>
      <c r="U18" s="1774"/>
      <c r="V18" s="172" t="str">
        <f>VLOOKUP(BP18,[1]eFHH!$P$4:$XX$1028,2,FALSE)</f>
        <v>A.08</v>
      </c>
      <c r="W18" s="173"/>
      <c r="X18" s="1723" t="str">
        <f>VLOOKUP(BP18,[1]eFHH!$P$4:$DV$517,8,FALSE)</f>
        <v>How many non-relatives listened to or observed the interview?</v>
      </c>
      <c r="Y18" s="1723"/>
      <c r="Z18" s="1723"/>
      <c r="AA18" s="1723"/>
      <c r="AB18" s="1723"/>
      <c r="AC18" s="1723"/>
      <c r="AD18" s="1723"/>
      <c r="AE18" s="1723"/>
      <c r="AF18" s="1723"/>
      <c r="AG18" s="1723"/>
      <c r="AH18" s="1723"/>
      <c r="AI18" s="1723"/>
      <c r="AJ18" s="1723"/>
      <c r="AK18" s="1723"/>
      <c r="AL18" s="1723"/>
      <c r="AM18" s="1723"/>
      <c r="AN18" s="1724"/>
      <c r="AP18" s="1774"/>
      <c r="AQ18" s="1739"/>
      <c r="AR18" s="1740"/>
      <c r="AS18" s="1740"/>
      <c r="AT18" s="1740"/>
      <c r="AU18" s="1740"/>
      <c r="AV18" s="1740"/>
      <c r="AW18" s="1740"/>
      <c r="AX18" s="1740"/>
      <c r="AY18" s="1740"/>
      <c r="AZ18" s="1740"/>
      <c r="BA18" s="1740"/>
      <c r="BB18" s="1740"/>
      <c r="BC18" s="1740"/>
      <c r="BD18" s="1740"/>
      <c r="BE18" s="1740"/>
      <c r="BF18" s="1740"/>
      <c r="BG18" s="1740"/>
      <c r="BH18" s="1740"/>
      <c r="BI18" s="1741"/>
      <c r="BJ18" s="13"/>
      <c r="BK18" s="13"/>
      <c r="BO18" s="156"/>
      <c r="BP18" s="1775" t="s">
        <v>33</v>
      </c>
      <c r="BQ18" s="1725"/>
    </row>
    <row r="19" spans="1:69" s="1730" customFormat="1" ht="15" customHeight="1">
      <c r="A19" s="1739"/>
      <c r="B19" s="1740"/>
      <c r="C19" s="1740"/>
      <c r="D19" s="1740"/>
      <c r="E19" s="1740"/>
      <c r="F19" s="1740"/>
      <c r="G19" s="1740"/>
      <c r="H19" s="1740"/>
      <c r="I19" s="1740"/>
      <c r="J19" s="1740"/>
      <c r="K19" s="1740"/>
      <c r="L19" s="1740"/>
      <c r="M19" s="1740"/>
      <c r="N19" s="1740"/>
      <c r="O19" s="1740"/>
      <c r="P19" s="1740"/>
      <c r="Q19" s="1740"/>
      <c r="R19" s="1740"/>
      <c r="S19" s="1741"/>
      <c r="T19" s="1773"/>
      <c r="U19" s="1774"/>
      <c r="V19" s="180"/>
      <c r="W19" s="181"/>
      <c r="X19" s="1731"/>
      <c r="Y19" s="1731"/>
      <c r="Z19" s="1731"/>
      <c r="AA19" s="1731"/>
      <c r="AB19" s="1731"/>
      <c r="AC19" s="1731"/>
      <c r="AD19" s="1731"/>
      <c r="AE19" s="1731"/>
      <c r="AF19" s="1731"/>
      <c r="AG19" s="1731"/>
      <c r="AH19" s="1731"/>
      <c r="AI19" s="1731"/>
      <c r="AJ19" s="1731"/>
      <c r="AK19" s="1731"/>
      <c r="AL19" s="1731"/>
      <c r="AM19" s="1731"/>
      <c r="AN19" s="1732"/>
      <c r="AP19" s="1774"/>
      <c r="AQ19" s="1739"/>
      <c r="AR19" s="1740"/>
      <c r="AS19" s="1740"/>
      <c r="AT19" s="1740"/>
      <c r="AU19" s="1740"/>
      <c r="AV19" s="1740"/>
      <c r="AW19" s="1740"/>
      <c r="AX19" s="1740"/>
      <c r="AY19" s="1740"/>
      <c r="AZ19" s="1740"/>
      <c r="BA19" s="1740"/>
      <c r="BB19" s="1740"/>
      <c r="BC19" s="1740"/>
      <c r="BD19" s="1740"/>
      <c r="BE19" s="1740"/>
      <c r="BF19" s="1740"/>
      <c r="BG19" s="1740"/>
      <c r="BH19" s="1740"/>
      <c r="BI19" s="1741"/>
      <c r="BJ19" s="1776"/>
      <c r="BK19" s="1756"/>
      <c r="BO19" s="156"/>
      <c r="BP19" s="186">
        <f>VLOOKUP(BP18,[1]eFHH!$P$4:$DV$517,65,FALSE)</f>
        <v>0</v>
      </c>
      <c r="BQ19" s="186"/>
    </row>
    <row r="20" spans="1:69" s="1730" customFormat="1" ht="14.25" customHeight="1">
      <c r="A20" s="1739"/>
      <c r="B20" s="1740"/>
      <c r="C20" s="1740"/>
      <c r="D20" s="1740"/>
      <c r="E20" s="1740"/>
      <c r="F20" s="1740"/>
      <c r="G20" s="1740"/>
      <c r="H20" s="1740"/>
      <c r="I20" s="1740"/>
      <c r="J20" s="1740"/>
      <c r="K20" s="1740"/>
      <c r="L20" s="1740"/>
      <c r="M20" s="1740"/>
      <c r="N20" s="1740"/>
      <c r="O20" s="1740"/>
      <c r="P20" s="1740"/>
      <c r="Q20" s="1740"/>
      <c r="R20" s="1740"/>
      <c r="S20" s="1741"/>
      <c r="T20" s="1773"/>
      <c r="U20" s="1774"/>
      <c r="V20" s="1" t="s">
        <v>2</v>
      </c>
      <c r="W20" s="2"/>
      <c r="X20" s="2"/>
      <c r="Y20" s="2"/>
      <c r="Z20" s="2"/>
      <c r="AA20" s="2"/>
      <c r="AB20" s="2"/>
      <c r="AC20" s="2"/>
      <c r="AD20" s="2"/>
      <c r="AE20" s="2"/>
      <c r="AF20" s="2"/>
      <c r="AG20" s="2"/>
      <c r="AH20" s="2"/>
      <c r="AI20" s="2"/>
      <c r="AJ20" s="2"/>
      <c r="AK20" s="1777" t="str">
        <f>VLOOKUP(BP18,[1]eFHH!$P$4:$DU$517,10,FALSE)</f>
        <v>People</v>
      </c>
      <c r="AL20" s="1777"/>
      <c r="AM20" s="1777"/>
      <c r="AN20" s="1778"/>
      <c r="AP20" s="1774"/>
      <c r="AQ20" s="1739"/>
      <c r="AR20" s="1740"/>
      <c r="AS20" s="1740"/>
      <c r="AT20" s="1740"/>
      <c r="AU20" s="1740"/>
      <c r="AV20" s="1740"/>
      <c r="AW20" s="1740"/>
      <c r="AX20" s="1740"/>
      <c r="AY20" s="1740"/>
      <c r="AZ20" s="1740"/>
      <c r="BA20" s="1740"/>
      <c r="BB20" s="1740"/>
      <c r="BC20" s="1740"/>
      <c r="BD20" s="1740"/>
      <c r="BE20" s="1740"/>
      <c r="BF20" s="1740"/>
      <c r="BG20" s="1740"/>
      <c r="BH20" s="1740"/>
      <c r="BI20" s="1741"/>
      <c r="BO20" s="156"/>
      <c r="BP20" s="193">
        <f>VLOOKUP(BP18,[1]eFHH!$P$4:$DV$3048,4,FALSE)</f>
        <v>0</v>
      </c>
      <c r="BQ20" s="193"/>
    </row>
    <row r="21" spans="1:69" s="1730" customFormat="1" ht="14.25" customHeight="1">
      <c r="A21" s="1757"/>
      <c r="B21" s="1758"/>
      <c r="C21" s="1758"/>
      <c r="D21" s="1758"/>
      <c r="E21" s="1758"/>
      <c r="F21" s="1758"/>
      <c r="G21" s="1758"/>
      <c r="H21" s="1758"/>
      <c r="I21" s="1758"/>
      <c r="J21" s="1758"/>
      <c r="K21" s="1758"/>
      <c r="L21" s="1758"/>
      <c r="M21" s="1758"/>
      <c r="N21" s="1758"/>
      <c r="O21" s="1758"/>
      <c r="P21" s="1758"/>
      <c r="Q21" s="1758"/>
      <c r="R21" s="1758"/>
      <c r="S21" s="1759"/>
      <c r="T21" s="1773"/>
      <c r="U21" s="1774"/>
      <c r="V21" s="7"/>
      <c r="W21" s="8"/>
      <c r="X21" s="8"/>
      <c r="Y21" s="8"/>
      <c r="Z21" s="8"/>
      <c r="AA21" s="8"/>
      <c r="AB21" s="8"/>
      <c r="AC21" s="8"/>
      <c r="AD21" s="8"/>
      <c r="AE21" s="8"/>
      <c r="AF21" s="8"/>
      <c r="AG21" s="8"/>
      <c r="AH21" s="8"/>
      <c r="AI21" s="8"/>
      <c r="AJ21" s="8"/>
      <c r="AK21" s="1779"/>
      <c r="AL21" s="1779"/>
      <c r="AM21" s="1779"/>
      <c r="AN21" s="1780"/>
      <c r="AP21" s="1774"/>
      <c r="AQ21" s="1739"/>
      <c r="AR21" s="1740"/>
      <c r="AS21" s="1740"/>
      <c r="AT21" s="1740"/>
      <c r="AU21" s="1740"/>
      <c r="AV21" s="1740"/>
      <c r="AW21" s="1740"/>
      <c r="AX21" s="1740"/>
      <c r="AY21" s="1740"/>
      <c r="AZ21" s="1740"/>
      <c r="BA21" s="1740"/>
      <c r="BB21" s="1740"/>
      <c r="BC21" s="1740"/>
      <c r="BD21" s="1740"/>
      <c r="BE21" s="1740"/>
      <c r="BF21" s="1740"/>
      <c r="BG21" s="1740"/>
      <c r="BH21" s="1740"/>
      <c r="BI21" s="1741"/>
      <c r="BO21" s="156"/>
      <c r="BP21" s="66"/>
      <c r="BQ21" s="156"/>
    </row>
    <row r="22" spans="1:69" s="1730" customFormat="1" ht="14.25" customHeight="1">
      <c r="A22" s="1763"/>
      <c r="B22" s="1763"/>
      <c r="C22" s="1763"/>
      <c r="D22" s="1763"/>
      <c r="E22" s="1763"/>
      <c r="F22" s="1763"/>
      <c r="G22" s="1763"/>
      <c r="H22" s="1763"/>
      <c r="I22" s="1763"/>
      <c r="J22" s="1763"/>
      <c r="K22" s="1763"/>
      <c r="L22" s="1763"/>
      <c r="M22" s="1763"/>
      <c r="N22" s="1763"/>
      <c r="O22" s="1763"/>
      <c r="P22" s="1763"/>
      <c r="Q22" s="1763"/>
      <c r="R22" s="1763"/>
      <c r="S22" s="1763"/>
      <c r="T22" s="1773"/>
      <c r="U22" s="1774"/>
      <c r="W22" s="1765"/>
      <c r="X22" s="1765"/>
      <c r="Y22" s="1765"/>
      <c r="Z22" s="1765"/>
      <c r="AA22" s="1765"/>
      <c r="AB22" s="1765"/>
      <c r="AC22" s="1765"/>
      <c r="AD22" s="1765"/>
      <c r="AE22" s="1765"/>
      <c r="AF22" s="1765"/>
      <c r="AG22" s="1765"/>
      <c r="AH22" s="1765"/>
      <c r="AI22" s="1765"/>
      <c r="AJ22" s="1765"/>
      <c r="AK22" s="1765"/>
      <c r="AL22" s="1765"/>
      <c r="AM22" s="1765"/>
      <c r="AN22" s="1765"/>
      <c r="AP22" s="1774"/>
      <c r="AQ22" s="1739"/>
      <c r="AR22" s="1740"/>
      <c r="AS22" s="1740"/>
      <c r="AT22" s="1740"/>
      <c r="AU22" s="1740"/>
      <c r="AV22" s="1740"/>
      <c r="AW22" s="1740"/>
      <c r="AX22" s="1740"/>
      <c r="AY22" s="1740"/>
      <c r="AZ22" s="1740"/>
      <c r="BA22" s="1740"/>
      <c r="BB22" s="1740"/>
      <c r="BC22" s="1740"/>
      <c r="BD22" s="1740"/>
      <c r="BE22" s="1740"/>
      <c r="BF22" s="1740"/>
      <c r="BG22" s="1740"/>
      <c r="BH22" s="1740"/>
      <c r="BI22" s="1741"/>
      <c r="BN22" s="1756"/>
      <c r="BO22" s="156"/>
      <c r="BP22" s="14"/>
      <c r="BQ22" s="156"/>
    </row>
    <row r="23" spans="1:69" s="1730" customFormat="1" ht="15" customHeight="1">
      <c r="A23" s="172" t="str">
        <f>VLOOKUP(BN23,[1]eFHH!$P$4:$XX$1028,2,FALSE)</f>
        <v>A.04</v>
      </c>
      <c r="B23" s="311"/>
      <c r="C23" s="1723" t="str">
        <f>VLOOKUP(BN23,[1]eFHH!$P$4:$DV$517,8,FALSE)</f>
        <v>Were any relatives of the interviewee listening or observing to the interview at any point?</v>
      </c>
      <c r="D23" s="1723"/>
      <c r="E23" s="1723"/>
      <c r="F23" s="1723"/>
      <c r="G23" s="1723"/>
      <c r="H23" s="1723"/>
      <c r="I23" s="1723"/>
      <c r="J23" s="1723"/>
      <c r="K23" s="1723"/>
      <c r="L23" s="1723"/>
      <c r="M23" s="1723"/>
      <c r="N23" s="1723"/>
      <c r="O23" s="1723"/>
      <c r="P23" s="1723"/>
      <c r="Q23" s="1723"/>
      <c r="R23" s="1723"/>
      <c r="S23" s="1724"/>
      <c r="T23" s="1773"/>
      <c r="U23" s="1774"/>
      <c r="V23" s="286" t="str">
        <f>VLOOKUP(BP23,[1]eFHH!$P$4:$XX$1028,2,FALSE)</f>
        <v>A.09</v>
      </c>
      <c r="W23" s="286"/>
      <c r="X23" s="1781" t="str">
        <f>VLOOKUP(BP23,[1]eFHH!$P$4:$DV$517,8,FALSE)</f>
        <v>Who were these people?</v>
      </c>
      <c r="Y23" s="1781"/>
      <c r="Z23" s="1781"/>
      <c r="AA23" s="1781"/>
      <c r="AB23" s="1781"/>
      <c r="AC23" s="1781"/>
      <c r="AD23" s="1781"/>
      <c r="AE23" s="1781"/>
      <c r="AF23" s="1781"/>
      <c r="AG23" s="1781"/>
      <c r="AH23" s="1781"/>
      <c r="AI23" s="1781"/>
      <c r="AJ23" s="1781"/>
      <c r="AK23" s="1781"/>
      <c r="AL23" s="1781"/>
      <c r="AM23" s="1781"/>
      <c r="AN23" s="1781"/>
      <c r="AP23" s="1774"/>
      <c r="AQ23" s="1739"/>
      <c r="AR23" s="1740"/>
      <c r="AS23" s="1740"/>
      <c r="AT23" s="1740"/>
      <c r="AU23" s="1740"/>
      <c r="AV23" s="1740"/>
      <c r="AW23" s="1740"/>
      <c r="AX23" s="1740"/>
      <c r="AY23" s="1740"/>
      <c r="AZ23" s="1740"/>
      <c r="BA23" s="1740"/>
      <c r="BB23" s="1740"/>
      <c r="BC23" s="1740"/>
      <c r="BD23" s="1740"/>
      <c r="BE23" s="1740"/>
      <c r="BF23" s="1740"/>
      <c r="BG23" s="1740"/>
      <c r="BH23" s="1740"/>
      <c r="BI23" s="1741"/>
      <c r="BN23" s="1725" t="s">
        <v>29</v>
      </c>
      <c r="BO23" s="1725"/>
      <c r="BP23" s="1725" t="s">
        <v>34</v>
      </c>
      <c r="BQ23" s="1725"/>
    </row>
    <row r="24" spans="1:69" s="1730" customFormat="1" ht="15" customHeight="1">
      <c r="A24" s="180"/>
      <c r="B24" s="315"/>
      <c r="C24" s="1731"/>
      <c r="D24" s="1731"/>
      <c r="E24" s="1731"/>
      <c r="F24" s="1731"/>
      <c r="G24" s="1731"/>
      <c r="H24" s="1731"/>
      <c r="I24" s="1731"/>
      <c r="J24" s="1731"/>
      <c r="K24" s="1731"/>
      <c r="L24" s="1731"/>
      <c r="M24" s="1731"/>
      <c r="N24" s="1731"/>
      <c r="O24" s="1731"/>
      <c r="P24" s="1731"/>
      <c r="Q24" s="1731"/>
      <c r="R24" s="1731"/>
      <c r="S24" s="1732"/>
      <c r="T24" s="1773"/>
      <c r="U24" s="1774"/>
      <c r="V24" s="233"/>
      <c r="W24" s="234"/>
      <c r="X24" s="234"/>
      <c r="Y24" s="234"/>
      <c r="Z24" s="234"/>
      <c r="AA24" s="234"/>
      <c r="AB24" s="234"/>
      <c r="AC24" s="234"/>
      <c r="AD24" s="234"/>
      <c r="AE24" s="234"/>
      <c r="AF24" s="234"/>
      <c r="AG24" s="234"/>
      <c r="AH24" s="234"/>
      <c r="AI24" s="234"/>
      <c r="AJ24" s="234"/>
      <c r="AK24" s="234"/>
      <c r="AL24" s="234"/>
      <c r="AM24" s="234"/>
      <c r="AN24" s="235"/>
      <c r="AP24" s="1774"/>
      <c r="AQ24" s="1739"/>
      <c r="AR24" s="1740"/>
      <c r="AS24" s="1740"/>
      <c r="AT24" s="1740"/>
      <c r="AU24" s="1740"/>
      <c r="AV24" s="1740"/>
      <c r="AW24" s="1740"/>
      <c r="AX24" s="1740"/>
      <c r="AY24" s="1740"/>
      <c r="AZ24" s="1740"/>
      <c r="BA24" s="1740"/>
      <c r="BB24" s="1740"/>
      <c r="BC24" s="1740"/>
      <c r="BD24" s="1740"/>
      <c r="BE24" s="1740"/>
      <c r="BF24" s="1740"/>
      <c r="BG24" s="1740"/>
      <c r="BH24" s="1740"/>
      <c r="BI24" s="1741"/>
      <c r="BN24" s="186">
        <f>VLOOKUP(BN23,[1]eFHH!$P$4:$DV$517,65,FALSE)</f>
        <v>0</v>
      </c>
      <c r="BO24" s="186"/>
      <c r="BP24" s="186">
        <f>VLOOKUP(BP23,[1]eFHH!$P$4:$DV$517,65,FALSE)</f>
        <v>0</v>
      </c>
      <c r="BQ24" s="186"/>
    </row>
    <row r="25" spans="1:69" s="1730" customFormat="1" ht="14.25" customHeight="1">
      <c r="A25" s="1760">
        <v>1</v>
      </c>
      <c r="B25" s="1761" t="str">
        <f>VLOOKUP(BN23,[1]eFHH!$P$4:$DU$517,10,FALSE)</f>
        <v>No</v>
      </c>
      <c r="C25" s="132"/>
      <c r="D25" s="1743" t="str">
        <f>CONCATENATE("[&gt;&gt;",VLOOKUP(BN23,[1]eFHH!$P$4:$DV$3048,3,FALSE),"]")</f>
        <v>[&gt;&gt;A.07]</v>
      </c>
      <c r="E25" s="1762"/>
      <c r="F25" s="1762"/>
      <c r="G25" s="1762"/>
      <c r="H25" s="132"/>
      <c r="I25" s="132"/>
      <c r="J25" s="1763"/>
      <c r="K25" s="1727"/>
      <c r="L25" s="1764"/>
      <c r="M25" s="132"/>
      <c r="N25" s="1743"/>
      <c r="O25" s="132"/>
      <c r="P25" s="25"/>
      <c r="Q25" s="1765"/>
      <c r="R25" s="25"/>
      <c r="S25" s="28"/>
      <c r="T25" s="1773"/>
      <c r="U25" s="1774"/>
      <c r="V25" s="233"/>
      <c r="W25" s="234"/>
      <c r="X25" s="234"/>
      <c r="Y25" s="234"/>
      <c r="Z25" s="234"/>
      <c r="AA25" s="234"/>
      <c r="AB25" s="234"/>
      <c r="AC25" s="234"/>
      <c r="AD25" s="234"/>
      <c r="AE25" s="234"/>
      <c r="AF25" s="234"/>
      <c r="AG25" s="234"/>
      <c r="AH25" s="234"/>
      <c r="AI25" s="234"/>
      <c r="AJ25" s="234"/>
      <c r="AK25" s="234"/>
      <c r="AL25" s="234"/>
      <c r="AM25" s="234"/>
      <c r="AN25" s="235"/>
      <c r="AP25" s="1774"/>
      <c r="AQ25" s="1757"/>
      <c r="AR25" s="1758"/>
      <c r="AS25" s="1758"/>
      <c r="AT25" s="1758"/>
      <c r="AU25" s="1758"/>
      <c r="AV25" s="1758"/>
      <c r="AW25" s="1758"/>
      <c r="AX25" s="1758"/>
      <c r="AY25" s="1758"/>
      <c r="AZ25" s="1758"/>
      <c r="BA25" s="1758"/>
      <c r="BB25" s="1758"/>
      <c r="BC25" s="1758"/>
      <c r="BD25" s="1758"/>
      <c r="BE25" s="1758"/>
      <c r="BF25" s="1758"/>
      <c r="BG25" s="1758"/>
      <c r="BH25" s="1758"/>
      <c r="BI25" s="1759"/>
      <c r="BN25" s="193">
        <f>VLOOKUP(BN23,[1]eFHH!$P$4:$DV$3048,4,FALSE)</f>
        <v>0</v>
      </c>
      <c r="BO25" s="193"/>
      <c r="BP25" s="193">
        <f>VLOOKUP(BP23,[1]eFHH!$P$4:$DV$3048,4,FALSE)</f>
        <v>0</v>
      </c>
      <c r="BQ25" s="193"/>
    </row>
    <row r="26" spans="1:69" s="1730" customFormat="1" ht="14.25" customHeight="1">
      <c r="A26" s="1726">
        <v>2</v>
      </c>
      <c r="B26" s="1767" t="str">
        <f>VLOOKUP(BN23,[1]eFHH!$P$4:$DU$517,11,FALSE)</f>
        <v>Yes</v>
      </c>
      <c r="C26" s="1768"/>
      <c r="D26" s="1768"/>
      <c r="E26" s="1768"/>
      <c r="F26" s="1768"/>
      <c r="G26" s="1768"/>
      <c r="H26" s="1768"/>
      <c r="I26" s="1768"/>
      <c r="J26" s="1769"/>
      <c r="K26" s="1770"/>
      <c r="L26" s="1770"/>
      <c r="M26" s="223"/>
      <c r="N26" s="1771"/>
      <c r="O26" s="1771"/>
      <c r="P26" s="1772"/>
      <c r="Q26" s="44"/>
      <c r="R26" s="44"/>
      <c r="S26" s="118"/>
      <c r="T26" s="1773"/>
      <c r="U26" s="1774"/>
      <c r="V26" s="233"/>
      <c r="W26" s="234"/>
      <c r="X26" s="234"/>
      <c r="Y26" s="234"/>
      <c r="Z26" s="234"/>
      <c r="AA26" s="234"/>
      <c r="AB26" s="234"/>
      <c r="AC26" s="234"/>
      <c r="AD26" s="234"/>
      <c r="AE26" s="234"/>
      <c r="AF26" s="234"/>
      <c r="AG26" s="234"/>
      <c r="AH26" s="234"/>
      <c r="AI26" s="234"/>
      <c r="AJ26" s="234"/>
      <c r="AK26" s="234"/>
      <c r="AL26" s="234"/>
      <c r="AM26" s="234"/>
      <c r="AN26" s="235"/>
      <c r="AP26" s="1774"/>
      <c r="BO26" s="156"/>
      <c r="BQ26" s="156"/>
    </row>
    <row r="27" spans="1:69" s="1730" customFormat="1" ht="14.25" customHeight="1">
      <c r="A27" s="54"/>
      <c r="B27" s="1782"/>
      <c r="C27" s="1782"/>
      <c r="D27" s="1782"/>
      <c r="E27" s="1782"/>
      <c r="F27" s="1782"/>
      <c r="G27" s="1782"/>
      <c r="H27" s="1782"/>
      <c r="I27" s="1782"/>
      <c r="J27" s="1783"/>
      <c r="K27" s="41"/>
      <c r="L27" s="41"/>
      <c r="M27" s="41"/>
      <c r="N27" s="41"/>
      <c r="O27" s="41"/>
      <c r="P27" s="1746"/>
      <c r="Q27" s="1746"/>
      <c r="S27" s="54"/>
      <c r="T27" s="1773"/>
      <c r="U27" s="1774"/>
      <c r="V27" s="233"/>
      <c r="W27" s="234"/>
      <c r="X27" s="234"/>
      <c r="Y27" s="234"/>
      <c r="Z27" s="234"/>
      <c r="AA27" s="234"/>
      <c r="AB27" s="234"/>
      <c r="AC27" s="234"/>
      <c r="AD27" s="234"/>
      <c r="AE27" s="234"/>
      <c r="AF27" s="234"/>
      <c r="AG27" s="234"/>
      <c r="AH27" s="234"/>
      <c r="AI27" s="234"/>
      <c r="AJ27" s="234"/>
      <c r="AK27" s="234"/>
      <c r="AL27" s="234"/>
      <c r="AM27" s="234"/>
      <c r="AN27" s="235"/>
      <c r="AP27" s="1774"/>
      <c r="AQ27" s="238" t="str">
        <f>VLOOKUP(BJ29,[1]eFHH!$P$4:$DV$517,9,FALSE)</f>
        <v>[QUESTIONS B.01 &amp; B.02 TO BE COMPLETED BY SUPERVISOR]</v>
      </c>
      <c r="AR27" s="239"/>
      <c r="AS27" s="239"/>
      <c r="AT27" s="239"/>
      <c r="AU27" s="239"/>
      <c r="AV27" s="239"/>
      <c r="AW27" s="239"/>
      <c r="AX27" s="239"/>
      <c r="AY27" s="239"/>
      <c r="AZ27" s="239"/>
      <c r="BA27" s="239"/>
      <c r="BB27" s="239"/>
      <c r="BC27" s="239"/>
      <c r="BD27" s="239"/>
      <c r="BE27" s="239"/>
      <c r="BF27" s="239"/>
      <c r="BG27" s="239"/>
      <c r="BH27" s="239"/>
      <c r="BI27" s="240"/>
      <c r="BJ27" s="1784"/>
      <c r="BK27" s="1784"/>
      <c r="BN27" s="14"/>
      <c r="BO27" s="156"/>
      <c r="BQ27" s="156"/>
    </row>
    <row r="28" spans="1:69" s="1730" customFormat="1" ht="15" customHeight="1">
      <c r="A28" s="172" t="str">
        <f>VLOOKUP(BN28,[1]eFHH!$P$4:$XX$1028,2,FALSE)</f>
        <v>A.05</v>
      </c>
      <c r="B28" s="173"/>
      <c r="C28" s="1723" t="str">
        <f>VLOOKUP(BN28,[1]eFHH!$P$4:$DV$517,8,FALSE)</f>
        <v>What was the relationship between the interviewee and the person(s) listening or observing the interview.</v>
      </c>
      <c r="D28" s="1723"/>
      <c r="E28" s="1723"/>
      <c r="F28" s="1723"/>
      <c r="G28" s="1723"/>
      <c r="H28" s="1723"/>
      <c r="I28" s="1723"/>
      <c r="J28" s="1723"/>
      <c r="K28" s="1723"/>
      <c r="L28" s="1723"/>
      <c r="M28" s="1723"/>
      <c r="N28" s="1723"/>
      <c r="O28" s="1723"/>
      <c r="P28" s="1723"/>
      <c r="Q28" s="1723"/>
      <c r="R28" s="1723"/>
      <c r="S28" s="1724"/>
      <c r="T28" s="1773"/>
      <c r="U28" s="1774"/>
      <c r="V28" s="233"/>
      <c r="W28" s="234"/>
      <c r="X28" s="234"/>
      <c r="Y28" s="234"/>
      <c r="Z28" s="234"/>
      <c r="AA28" s="234"/>
      <c r="AB28" s="234"/>
      <c r="AC28" s="234"/>
      <c r="AD28" s="234"/>
      <c r="AE28" s="234"/>
      <c r="AF28" s="234"/>
      <c r="AG28" s="234"/>
      <c r="AH28" s="234"/>
      <c r="AI28" s="234"/>
      <c r="AJ28" s="234"/>
      <c r="AK28" s="234"/>
      <c r="AL28" s="234"/>
      <c r="AM28" s="234"/>
      <c r="AN28" s="235"/>
      <c r="AP28" s="1774"/>
      <c r="BN28" s="1775" t="s">
        <v>30</v>
      </c>
      <c r="BO28" s="1725"/>
      <c r="BQ28" s="156"/>
    </row>
    <row r="29" spans="1:69" s="1730" customFormat="1" ht="15" customHeight="1">
      <c r="A29" s="241"/>
      <c r="B29" s="242"/>
      <c r="C29" s="1731"/>
      <c r="D29" s="1731"/>
      <c r="E29" s="1731"/>
      <c r="F29" s="1731"/>
      <c r="G29" s="1731"/>
      <c r="H29" s="1731"/>
      <c r="I29" s="1731"/>
      <c r="J29" s="1731"/>
      <c r="K29" s="1731"/>
      <c r="L29" s="1731"/>
      <c r="M29" s="1731"/>
      <c r="N29" s="1731"/>
      <c r="O29" s="1731"/>
      <c r="P29" s="1731"/>
      <c r="Q29" s="1731"/>
      <c r="R29" s="1731"/>
      <c r="S29" s="1732"/>
      <c r="T29" s="1773"/>
      <c r="U29" s="1774"/>
      <c r="V29" s="243"/>
      <c r="W29" s="244"/>
      <c r="X29" s="244"/>
      <c r="Y29" s="244"/>
      <c r="Z29" s="244"/>
      <c r="AA29" s="244"/>
      <c r="AB29" s="244"/>
      <c r="AC29" s="244"/>
      <c r="AD29" s="244"/>
      <c r="AE29" s="244"/>
      <c r="AF29" s="244"/>
      <c r="AG29" s="244"/>
      <c r="AH29" s="244"/>
      <c r="AI29" s="244"/>
      <c r="AJ29" s="244"/>
      <c r="AK29" s="244"/>
      <c r="AL29" s="244"/>
      <c r="AM29" s="244"/>
      <c r="AN29" s="245"/>
      <c r="AP29" s="1774"/>
      <c r="AQ29" s="172" t="str">
        <f>VLOOKUP(BJ29,[1]eFHH!$P$4:$XX$1028,2,FALSE)</f>
        <v>B.01</v>
      </c>
      <c r="AR29" s="311"/>
      <c r="AS29" s="1781" t="str">
        <f>VLOOKUP(BJ29,[1]eFHH!$P$4:$DV$517,8,FALSE)</f>
        <v>Accuracy of the enumerator in selecting answers and writing in numbers, codes, and text responses:</v>
      </c>
      <c r="AT29" s="1781"/>
      <c r="AU29" s="1781"/>
      <c r="AV29" s="1781"/>
      <c r="AW29" s="1781"/>
      <c r="AX29" s="1781"/>
      <c r="AY29" s="1781"/>
      <c r="AZ29" s="1781"/>
      <c r="BA29" s="1781"/>
      <c r="BB29" s="1781"/>
      <c r="BC29" s="1781"/>
      <c r="BD29" s="1781"/>
      <c r="BE29" s="1781"/>
      <c r="BF29" s="1781"/>
      <c r="BG29" s="1781"/>
      <c r="BH29" s="1781"/>
      <c r="BI29" s="1781"/>
      <c r="BJ29" s="1725" t="s">
        <v>37</v>
      </c>
      <c r="BK29" s="1725"/>
      <c r="BN29" s="186">
        <f>VLOOKUP(BN28,[1]eFHH!$P$4:$DV$517,65,FALSE)</f>
        <v>0</v>
      </c>
      <c r="BO29" s="186"/>
      <c r="BQ29" s="156"/>
    </row>
    <row r="30" spans="1:69" s="1730" customFormat="1" ht="15" customHeight="1">
      <c r="A30" s="1726">
        <v>1</v>
      </c>
      <c r="B30" s="1727" t="str">
        <f>VLOOKUP(BN28,[1]eFHH!$P$4:$DU$517,10,FALSE)</f>
        <v>Grandson</v>
      </c>
      <c r="C30" s="155"/>
      <c r="D30" s="1728"/>
      <c r="E30" s="155"/>
      <c r="F30" s="155"/>
      <c r="G30" s="1742">
        <v>11</v>
      </c>
      <c r="H30" s="1785" t="str">
        <f>VLOOKUP(BN28,[1]eFHH!$P$4:$DU$517,20,FALSE)</f>
        <v>Father</v>
      </c>
      <c r="I30" s="13"/>
      <c r="J30" s="13"/>
      <c r="K30" s="13"/>
      <c r="L30" s="1742">
        <v>21</v>
      </c>
      <c r="M30" s="1786" t="str">
        <f>VLOOKUP(BN28,[1]eFHH!$P$4:$DU$517,30,FALSE)</f>
        <v>Nephew</v>
      </c>
      <c r="S30" s="1787"/>
      <c r="T30" s="1788">
        <f>VLOOKUP(BN28,[1]eFHH!$P$4:$DV$3048,4,FALSE)</f>
        <v>0</v>
      </c>
      <c r="U30" s="1789"/>
      <c r="V30" s="1790"/>
      <c r="W30" s="1790"/>
      <c r="X30" s="1790"/>
      <c r="Y30" s="1790"/>
      <c r="Z30" s="1790"/>
      <c r="AA30" s="1790"/>
      <c r="AB30" s="1790"/>
      <c r="AC30" s="1790"/>
      <c r="AD30" s="1790"/>
      <c r="AE30" s="1790"/>
      <c r="AF30" s="1790"/>
      <c r="AG30" s="1790"/>
      <c r="AH30" s="1790"/>
      <c r="AI30" s="1790"/>
      <c r="AJ30" s="1790"/>
      <c r="AK30" s="1790"/>
      <c r="AL30" s="1790"/>
      <c r="AM30" s="1790"/>
      <c r="AN30" s="1790"/>
      <c r="AP30" s="1774"/>
      <c r="AQ30" s="180"/>
      <c r="AR30" s="315"/>
      <c r="AS30" s="1781"/>
      <c r="AT30" s="1781"/>
      <c r="AU30" s="1781"/>
      <c r="AV30" s="1781"/>
      <c r="AW30" s="1781"/>
      <c r="AX30" s="1781"/>
      <c r="AY30" s="1781"/>
      <c r="AZ30" s="1781"/>
      <c r="BA30" s="1781"/>
      <c r="BB30" s="1781"/>
      <c r="BC30" s="1781"/>
      <c r="BD30" s="1781"/>
      <c r="BE30" s="1781"/>
      <c r="BF30" s="1781"/>
      <c r="BG30" s="1781"/>
      <c r="BH30" s="1781"/>
      <c r="BI30" s="1781"/>
      <c r="BJ30" s="186">
        <f>VLOOKUP(BJ29,[1]eFHH!$P$4:$DV$517,65,FALSE)</f>
        <v>0</v>
      </c>
      <c r="BK30" s="186"/>
      <c r="BP30" s="1756"/>
      <c r="BQ30" s="156"/>
    </row>
    <row r="31" spans="1:69" s="1730" customFormat="1" ht="15" customHeight="1">
      <c r="A31" s="1726">
        <v>2</v>
      </c>
      <c r="B31" s="1735" t="str">
        <f>VLOOKUP(BN28,[1]eFHH!$P$4:$DU$517,11,FALSE)</f>
        <v>Granddaughter</v>
      </c>
      <c r="C31" s="68"/>
      <c r="D31" s="68"/>
      <c r="E31" s="68"/>
      <c r="F31" s="68"/>
      <c r="G31" s="1742">
        <v>12</v>
      </c>
      <c r="H31" s="1785" t="str">
        <f>VLOOKUP(BN28,[1]eFHH!$P$4:$DU$517,21,FALSE)</f>
        <v>Father-in-Law</v>
      </c>
      <c r="I31" s="13"/>
      <c r="J31" s="13"/>
      <c r="K31" s="13"/>
      <c r="L31" s="1742">
        <v>22</v>
      </c>
      <c r="M31" s="1785" t="str">
        <f>VLOOKUP(BN28,[1]eFHH!$P$4:$DU$517,31,FALSE)</f>
        <v>Niece</v>
      </c>
      <c r="N31" s="68"/>
      <c r="O31" s="68"/>
      <c r="P31" s="68"/>
      <c r="Q31" s="68"/>
      <c r="R31" s="14"/>
      <c r="S31" s="42"/>
      <c r="T31" s="1791"/>
      <c r="U31" s="156"/>
      <c r="V31" s="172" t="str">
        <f>VLOOKUP(BP31,[1]eFHH!$P$4:$XX$1028,2,FALSE)</f>
        <v>A.10</v>
      </c>
      <c r="W31" s="173"/>
      <c r="X31" s="1723" t="str">
        <f>VLOOKUP(BP31,[1]eFHH!$P$4:$DV$517,8,FALSE)</f>
        <v>Please explain what steps you took to discourage these people from observing the interview and why they did not succeed.</v>
      </c>
      <c r="Y31" s="1723"/>
      <c r="Z31" s="1723"/>
      <c r="AA31" s="1723"/>
      <c r="AB31" s="1723"/>
      <c r="AC31" s="1723"/>
      <c r="AD31" s="1723"/>
      <c r="AE31" s="1723"/>
      <c r="AF31" s="1723"/>
      <c r="AG31" s="1723"/>
      <c r="AH31" s="1723"/>
      <c r="AI31" s="1723"/>
      <c r="AJ31" s="1723"/>
      <c r="AK31" s="1723"/>
      <c r="AL31" s="1723"/>
      <c r="AM31" s="1723"/>
      <c r="AN31" s="1724"/>
      <c r="AP31" s="1774"/>
      <c r="AQ31" s="1760">
        <v>1</v>
      </c>
      <c r="AR31" s="1761" t="str">
        <f>VLOOKUP(BJ29,[1]eFHH!$P$4:$DU$517,10,FALSE)</f>
        <v>Very Clear</v>
      </c>
      <c r="AS31" s="132"/>
      <c r="AT31" s="1743"/>
      <c r="AU31" s="1762"/>
      <c r="AV31" s="1762"/>
      <c r="AW31" s="1762"/>
      <c r="AX31" s="132"/>
      <c r="AY31" s="132"/>
      <c r="AZ31" s="1760">
        <v>3</v>
      </c>
      <c r="BA31" s="1727" t="str">
        <f>VLOOKUP(BJ29,[1]eFHH!$P$4:$DU$517,12,FALSE)</f>
        <v>Fairly Unclear</v>
      </c>
      <c r="BB31" s="1764"/>
      <c r="BC31" s="132"/>
      <c r="BD31" s="1743"/>
      <c r="BE31" s="132"/>
      <c r="BF31" s="25"/>
      <c r="BG31" s="1765"/>
      <c r="BH31" s="25"/>
      <c r="BI31" s="28"/>
      <c r="BJ31" s="193">
        <f>VLOOKUP(BJ29,[1]eFHH!$P$4:$DV$3048,4,FALSE)</f>
        <v>0</v>
      </c>
      <c r="BK31" s="193"/>
      <c r="BP31" s="1725" t="s">
        <v>39</v>
      </c>
      <c r="BQ31" s="1725"/>
    </row>
    <row r="32" spans="1:69" s="1730" customFormat="1" ht="15" customHeight="1">
      <c r="A32" s="1726">
        <v>3</v>
      </c>
      <c r="B32" s="1735" t="str">
        <f>VLOOKUP(BN28,[1]eFHH!$P$4:$DU$517,12,FALSE)</f>
        <v>Son</v>
      </c>
      <c r="C32" s="66"/>
      <c r="D32" s="66"/>
      <c r="E32" s="62"/>
      <c r="F32" s="62"/>
      <c r="G32" s="1726">
        <v>13</v>
      </c>
      <c r="H32" s="1785" t="str">
        <f>VLOOKUP(BN28,[1]eFHH!$P$4:$DU$517,22,FALSE)</f>
        <v>Mother</v>
      </c>
      <c r="I32" s="13"/>
      <c r="J32" s="13"/>
      <c r="K32" s="13"/>
      <c r="L32" s="1792">
        <v>23</v>
      </c>
      <c r="M32" s="1793" t="str">
        <f>VLOOKUP(BN28,[1]eFHH!$P$4:$DU$517,32,FALSE)</f>
        <v>First Cousin (Male)</v>
      </c>
      <c r="N32" s="1794"/>
      <c r="O32" s="1794"/>
      <c r="P32" s="1794"/>
      <c r="Q32" s="1794"/>
      <c r="R32" s="1794"/>
      <c r="S32" s="1795"/>
      <c r="T32" s="1722"/>
      <c r="U32" s="156"/>
      <c r="V32" s="180"/>
      <c r="W32" s="181"/>
      <c r="X32" s="1731"/>
      <c r="Y32" s="1731"/>
      <c r="Z32" s="1731"/>
      <c r="AA32" s="1731"/>
      <c r="AB32" s="1731"/>
      <c r="AC32" s="1731"/>
      <c r="AD32" s="1731"/>
      <c r="AE32" s="1731"/>
      <c r="AF32" s="1731"/>
      <c r="AG32" s="1731"/>
      <c r="AH32" s="1731"/>
      <c r="AI32" s="1731"/>
      <c r="AJ32" s="1731"/>
      <c r="AK32" s="1731"/>
      <c r="AL32" s="1731"/>
      <c r="AM32" s="1731"/>
      <c r="AN32" s="1732"/>
      <c r="AP32" s="1774"/>
      <c r="AQ32" s="1726">
        <v>2</v>
      </c>
      <c r="AR32" s="1767" t="str">
        <f>VLOOKUP(BJ29,[1]eFHH!$P$4:$DU$517,11,FALSE)</f>
        <v>Fairly Clear</v>
      </c>
      <c r="AS32" s="1768"/>
      <c r="AT32" s="1768"/>
      <c r="AU32" s="1768"/>
      <c r="AV32" s="1768"/>
      <c r="AW32" s="1768"/>
      <c r="AX32" s="1768"/>
      <c r="AY32" s="1768"/>
      <c r="AZ32" s="1726">
        <v>4</v>
      </c>
      <c r="BA32" s="1770" t="str">
        <f>VLOOKUP(BJ29,[1]eFHH!$P$4:$DU$517,13,FALSE)</f>
        <v>Unclear</v>
      </c>
      <c r="BB32" s="1770"/>
      <c r="BC32" s="223"/>
      <c r="BD32" s="1771"/>
      <c r="BE32" s="1771"/>
      <c r="BF32" s="1772"/>
      <c r="BG32" s="44"/>
      <c r="BH32" s="44"/>
      <c r="BI32" s="118"/>
      <c r="BP32" s="186">
        <f>VLOOKUP(BP31,[1]eFHH!$P$4:$DV$517,65,FALSE)</f>
        <v>0</v>
      </c>
      <c r="BQ32" s="186"/>
    </row>
    <row r="33" spans="1:63" s="1730" customFormat="1" ht="14.25" customHeight="1">
      <c r="A33" s="1726">
        <v>4</v>
      </c>
      <c r="B33" s="1735" t="str">
        <f>VLOOKUP(BN28,[1]eFHH!$P$4:$DU$517,13,FALSE)</f>
        <v>Son-in-Law</v>
      </c>
      <c r="C33" s="66"/>
      <c r="D33" s="66"/>
      <c r="E33" s="150"/>
      <c r="F33" s="150"/>
      <c r="G33" s="1726">
        <v>14</v>
      </c>
      <c r="H33" s="1785" t="str">
        <f>VLOOKUP(BN28,[1]eFHH!$P$4:$DU$517,23,FALSE)</f>
        <v>Mother-in-Law</v>
      </c>
      <c r="I33" s="13"/>
      <c r="J33" s="13"/>
      <c r="K33" s="13"/>
      <c r="L33" s="1792"/>
      <c r="M33" s="1793"/>
      <c r="N33" s="1794"/>
      <c r="O33" s="1794"/>
      <c r="P33" s="1794"/>
      <c r="Q33" s="1794"/>
      <c r="R33" s="1794"/>
      <c r="S33" s="1795"/>
      <c r="T33" s="1791"/>
      <c r="U33" s="156"/>
      <c r="V33" s="1736"/>
      <c r="W33" s="1737"/>
      <c r="X33" s="1737"/>
      <c r="Y33" s="1737"/>
      <c r="Z33" s="1737"/>
      <c r="AA33" s="1737"/>
      <c r="AB33" s="1737"/>
      <c r="AC33" s="1737"/>
      <c r="AD33" s="1737"/>
      <c r="AE33" s="1737"/>
      <c r="AF33" s="1737"/>
      <c r="AG33" s="1737"/>
      <c r="AH33" s="1737"/>
      <c r="AI33" s="1737"/>
      <c r="AJ33" s="1737"/>
      <c r="AK33" s="1737"/>
      <c r="AL33" s="1737"/>
      <c r="AM33" s="1737"/>
      <c r="AN33" s="1738"/>
      <c r="AO33" s="644">
        <f>VLOOKUP(BP31,[1]eFHH!$P$4:$DV$3048,4,FALSE)</f>
        <v>0</v>
      </c>
      <c r="AP33" s="156"/>
    </row>
    <row r="34" spans="1:63" s="1730" customFormat="1" ht="15" customHeight="1">
      <c r="A34" s="1726">
        <v>5</v>
      </c>
      <c r="B34" s="1735" t="str">
        <f>VLOOKUP(BN28,[1]eFHH!$P$4:$DU$517,14,FALSE)</f>
        <v>Daughter</v>
      </c>
      <c r="C34" s="66"/>
      <c r="D34" s="66"/>
      <c r="E34" s="150"/>
      <c r="F34" s="150"/>
      <c r="G34" s="1760">
        <v>15</v>
      </c>
      <c r="H34" s="1796" t="str">
        <f>VLOOKUP(BN28,[1]eFHH!$P$4:$DU$517,24,FALSE)</f>
        <v>Grandfather</v>
      </c>
      <c r="I34" s="13"/>
      <c r="J34" s="13"/>
      <c r="K34" s="13"/>
      <c r="L34" s="1792">
        <v>24</v>
      </c>
      <c r="M34" s="1797" t="str">
        <f>VLOOKUP(BN28,[1]eFHH!$P$4:$DU$517,33,FALSE)</f>
        <v>First Cousin (Female)</v>
      </c>
      <c r="N34" s="1797"/>
      <c r="O34" s="1797"/>
      <c r="P34" s="1797"/>
      <c r="Q34" s="1797"/>
      <c r="R34" s="1797"/>
      <c r="S34" s="1797"/>
      <c r="T34" s="1791"/>
      <c r="U34" s="156"/>
      <c r="V34" s="1739"/>
      <c r="W34" s="1740"/>
      <c r="X34" s="1740"/>
      <c r="Y34" s="1740"/>
      <c r="Z34" s="1740"/>
      <c r="AA34" s="1740"/>
      <c r="AB34" s="1740"/>
      <c r="AC34" s="1740"/>
      <c r="AD34" s="1740"/>
      <c r="AE34" s="1740"/>
      <c r="AF34" s="1740"/>
      <c r="AG34" s="1740"/>
      <c r="AH34" s="1740"/>
      <c r="AI34" s="1740"/>
      <c r="AJ34" s="1740"/>
      <c r="AK34" s="1740"/>
      <c r="AL34" s="1740"/>
      <c r="AM34" s="1740"/>
      <c r="AN34" s="1741"/>
      <c r="AP34" s="156"/>
      <c r="AQ34" s="172" t="str">
        <f>VLOOKUP(BJ34,[1]eFHH!$P$4:$XX$1028,2,FALSE)</f>
        <v>B.02</v>
      </c>
      <c r="AR34" s="173"/>
      <c r="AS34" s="1723" t="str">
        <f>VLOOKUP(BJ34,[1]eFHH!$P$4:$DV$517,8,FALSE)</f>
        <v>Have the GPS and other information in section 0 been correctly filled out?</v>
      </c>
      <c r="AT34" s="1723"/>
      <c r="AU34" s="1723"/>
      <c r="AV34" s="1723"/>
      <c r="AW34" s="1723"/>
      <c r="AX34" s="1723"/>
      <c r="AY34" s="1723"/>
      <c r="AZ34" s="1723"/>
      <c r="BA34" s="1723"/>
      <c r="BB34" s="1723"/>
      <c r="BC34" s="1723"/>
      <c r="BD34" s="1723"/>
      <c r="BE34" s="1723"/>
      <c r="BF34" s="1723"/>
      <c r="BG34" s="1723"/>
      <c r="BH34" s="1723"/>
      <c r="BI34" s="1724"/>
      <c r="BJ34" s="1725" t="s">
        <v>38</v>
      </c>
      <c r="BK34" s="1725"/>
    </row>
    <row r="35" spans="1:63" s="1730" customFormat="1" ht="15" customHeight="1">
      <c r="A35" s="1726">
        <v>6</v>
      </c>
      <c r="B35" s="1735" t="str">
        <f>VLOOKUP(BN28,[1]eFHH!$P$4:$DU$517,15,FALSE)</f>
        <v>Daughter-in-Law</v>
      </c>
      <c r="C35" s="66"/>
      <c r="D35" s="66"/>
      <c r="E35" s="68"/>
      <c r="F35" s="68"/>
      <c r="G35" s="1726">
        <v>16</v>
      </c>
      <c r="H35" s="1785" t="str">
        <f>VLOOKUP(BN28,[1]eFHH!$P$4:$DU$517,25,FALSE)</f>
        <v>Grandmother</v>
      </c>
      <c r="I35" s="13"/>
      <c r="J35" s="13"/>
      <c r="K35" s="13"/>
      <c r="L35" s="1792"/>
      <c r="M35" s="1797"/>
      <c r="N35" s="1797"/>
      <c r="O35" s="1797"/>
      <c r="P35" s="1797"/>
      <c r="Q35" s="1797"/>
      <c r="R35" s="1797"/>
      <c r="S35" s="1797"/>
      <c r="T35" s="1722"/>
      <c r="U35" s="156"/>
      <c r="V35" s="1739"/>
      <c r="W35" s="1740"/>
      <c r="X35" s="1740"/>
      <c r="Y35" s="1740"/>
      <c r="Z35" s="1740"/>
      <c r="AA35" s="1740"/>
      <c r="AB35" s="1740"/>
      <c r="AC35" s="1740"/>
      <c r="AD35" s="1740"/>
      <c r="AE35" s="1740"/>
      <c r="AF35" s="1740"/>
      <c r="AG35" s="1740"/>
      <c r="AH35" s="1740"/>
      <c r="AI35" s="1740"/>
      <c r="AJ35" s="1740"/>
      <c r="AK35" s="1740"/>
      <c r="AL35" s="1740"/>
      <c r="AM35" s="1740"/>
      <c r="AN35" s="1741"/>
      <c r="AP35" s="156"/>
      <c r="AQ35" s="180"/>
      <c r="AR35" s="181"/>
      <c r="AS35" s="1731"/>
      <c r="AT35" s="1731"/>
      <c r="AU35" s="1731"/>
      <c r="AV35" s="1731"/>
      <c r="AW35" s="1731"/>
      <c r="AX35" s="1731"/>
      <c r="AY35" s="1731"/>
      <c r="AZ35" s="1731"/>
      <c r="BA35" s="1731"/>
      <c r="BB35" s="1731"/>
      <c r="BC35" s="1731"/>
      <c r="BD35" s="1731"/>
      <c r="BE35" s="1731"/>
      <c r="BF35" s="1731"/>
      <c r="BG35" s="1731"/>
      <c r="BH35" s="1731"/>
      <c r="BI35" s="1732"/>
      <c r="BJ35" s="186">
        <f>VLOOKUP(BJ34,[1]eFHH!$P$4:$DV$517,65,FALSE)</f>
        <v>0</v>
      </c>
      <c r="BK35" s="186"/>
    </row>
    <row r="36" spans="1:63" s="1730" customFormat="1" ht="14.25" customHeight="1">
      <c r="A36" s="1726">
        <v>7</v>
      </c>
      <c r="B36" s="1735" t="str">
        <f>VLOOKUP(BN28,[1]eFHH!$P$4:$DU$517,16,FALSE)</f>
        <v>Brother</v>
      </c>
      <c r="C36" s="14"/>
      <c r="D36" s="14"/>
      <c r="E36" s="14"/>
      <c r="F36" s="14"/>
      <c r="G36" s="1726">
        <v>17</v>
      </c>
      <c r="H36" s="1785" t="str">
        <f>VLOOKUP(BN28,[1]eFHH!$P$4:$DU$517,26,FALSE)</f>
        <v>Uncle</v>
      </c>
      <c r="I36" s="13"/>
      <c r="J36" s="13"/>
      <c r="K36" s="13"/>
      <c r="L36" s="1726">
        <v>25</v>
      </c>
      <c r="M36" s="1796" t="str">
        <f>VLOOKUP(BN28,[1]eFHH!$P$4:$DU$517,34,FALSE)</f>
        <v>Other Male Relative</v>
      </c>
      <c r="N36" s="1785"/>
      <c r="O36" s="1785"/>
      <c r="P36" s="1785"/>
      <c r="Q36" s="1785"/>
      <c r="R36" s="1785"/>
      <c r="S36" s="1798"/>
      <c r="T36" s="1722"/>
      <c r="U36" s="156"/>
      <c r="V36" s="1739"/>
      <c r="W36" s="1740"/>
      <c r="X36" s="1740"/>
      <c r="Y36" s="1740"/>
      <c r="Z36" s="1740"/>
      <c r="AA36" s="1740"/>
      <c r="AB36" s="1740"/>
      <c r="AC36" s="1740"/>
      <c r="AD36" s="1740"/>
      <c r="AE36" s="1740"/>
      <c r="AF36" s="1740"/>
      <c r="AG36" s="1740"/>
      <c r="AH36" s="1740"/>
      <c r="AI36" s="1740"/>
      <c r="AJ36" s="1740"/>
      <c r="AK36" s="1740"/>
      <c r="AL36" s="1740"/>
      <c r="AM36" s="1740"/>
      <c r="AN36" s="1741"/>
      <c r="AP36" s="156"/>
      <c r="AQ36" s="1760">
        <v>1</v>
      </c>
      <c r="AR36" s="1761" t="str">
        <f>VLOOKUP(BJ34,[1]eFHH!$P$4:$DU$517,10,FALSE)</f>
        <v>No</v>
      </c>
      <c r="AS36" s="132"/>
      <c r="AT36" s="1743"/>
      <c r="AU36" s="1762"/>
      <c r="AV36" s="1762"/>
      <c r="AW36" s="1762"/>
      <c r="AX36" s="132"/>
      <c r="AY36" s="132"/>
      <c r="AZ36" s="1763"/>
      <c r="BA36" s="1727"/>
      <c r="BB36" s="1764"/>
      <c r="BC36" s="132"/>
      <c r="BD36" s="1743"/>
      <c r="BE36" s="132"/>
      <c r="BF36" s="25"/>
      <c r="BG36" s="1765"/>
      <c r="BH36" s="25"/>
      <c r="BI36" s="28"/>
      <c r="BJ36" s="193">
        <f>VLOOKUP(BJ34,[1]eFHH!$P$4:$DV$3048,4,FALSE)</f>
        <v>0</v>
      </c>
      <c r="BK36" s="193"/>
    </row>
    <row r="37" spans="1:63" ht="14.25" customHeight="1">
      <c r="A37" s="1726">
        <v>8</v>
      </c>
      <c r="B37" s="1735" t="str">
        <f>VLOOKUP(BN28,[1]eFHH!$P$4:$DU$517,17,FALSE)</f>
        <v>Brother-in-Law</v>
      </c>
      <c r="C37" s="1730"/>
      <c r="D37" s="1730"/>
      <c r="E37" s="1730"/>
      <c r="F37" s="1730"/>
      <c r="G37" s="1726">
        <v>18</v>
      </c>
      <c r="H37" s="1785" t="str">
        <f>VLOOKUP(BN28,[1]eFHH!$P$4:$DU$517,27,FALSE)</f>
        <v>Aunt</v>
      </c>
      <c r="I37" s="1730"/>
      <c r="J37" s="1730"/>
      <c r="K37" s="1730"/>
      <c r="L37" s="1799">
        <v>26</v>
      </c>
      <c r="M37" s="1785" t="str">
        <f>VLOOKUP(BN28,[1]eFHH!$P$4:$DU$517,35,FALSE)</f>
        <v>Other Female Relative</v>
      </c>
      <c r="N37" s="1730"/>
      <c r="O37" s="1730"/>
      <c r="P37" s="1730"/>
      <c r="Q37" s="1730"/>
      <c r="R37" s="1730"/>
      <c r="S37" s="1800"/>
      <c r="T37" s="535"/>
      <c r="U37" s="156"/>
      <c r="V37" s="1739"/>
      <c r="W37" s="1740"/>
      <c r="X37" s="1740"/>
      <c r="Y37" s="1740"/>
      <c r="Z37" s="1740"/>
      <c r="AA37" s="1740"/>
      <c r="AB37" s="1740"/>
      <c r="AC37" s="1740"/>
      <c r="AD37" s="1740"/>
      <c r="AE37" s="1740"/>
      <c r="AF37" s="1740"/>
      <c r="AG37" s="1740"/>
      <c r="AH37" s="1740"/>
      <c r="AI37" s="1740"/>
      <c r="AJ37" s="1740"/>
      <c r="AK37" s="1740"/>
      <c r="AL37" s="1740"/>
      <c r="AM37" s="1740"/>
      <c r="AN37" s="1741"/>
      <c r="AO37" s="1730"/>
      <c r="AP37" s="156"/>
      <c r="AQ37" s="1726">
        <v>2</v>
      </c>
      <c r="AR37" s="1767" t="str">
        <f>VLOOKUP(BJ34,[1]eFHH!$P$4:$DU$517,11,FALSE)</f>
        <v>Yes</v>
      </c>
      <c r="AS37" s="1768"/>
      <c r="AT37" s="1768"/>
      <c r="AU37" s="1768"/>
      <c r="AV37" s="1768"/>
      <c r="AW37" s="1768"/>
      <c r="AX37" s="1768"/>
      <c r="AY37" s="1768"/>
      <c r="AZ37" s="1769"/>
      <c r="BA37" s="1770"/>
      <c r="BB37" s="1770"/>
      <c r="BC37" s="223"/>
      <c r="BD37" s="1771"/>
      <c r="BE37" s="1771"/>
      <c r="BF37" s="1772"/>
      <c r="BG37" s="44"/>
      <c r="BH37" s="44"/>
      <c r="BI37" s="118"/>
      <c r="BJ37" s="1730"/>
      <c r="BK37" s="1730"/>
    </row>
    <row r="38" spans="1:63" ht="14.25" customHeight="1">
      <c r="A38" s="1726">
        <v>9</v>
      </c>
      <c r="B38" s="1735" t="str">
        <f>VLOOKUP(BN28,[1]eFHH!$P$4:$DU$517,18,FALSE)</f>
        <v>Sister</v>
      </c>
      <c r="C38" s="1730"/>
      <c r="D38" s="1730"/>
      <c r="E38" s="1730"/>
      <c r="F38" s="1730"/>
      <c r="G38" s="1726">
        <v>19</v>
      </c>
      <c r="H38" s="1785" t="str">
        <f>VLOOKUP(BN28,[1]eFHH!$P$4:$DU$517,28,FALSE)</f>
        <v>Husband</v>
      </c>
      <c r="I38" s="1730"/>
      <c r="J38" s="1730"/>
      <c r="K38" s="1730"/>
      <c r="L38" s="1726">
        <v>27</v>
      </c>
      <c r="M38" s="1785" t="str">
        <f>VLOOKUP(BN28,[1]eFHH!$P$4:$DU$517,36,FALSE)</f>
        <v>Other Male Relatives</v>
      </c>
      <c r="N38" s="1730"/>
      <c r="O38" s="1730"/>
      <c r="P38" s="1730"/>
      <c r="Q38" s="1730"/>
      <c r="R38" s="1730"/>
      <c r="S38" s="1800"/>
      <c r="T38" s="1801"/>
      <c r="U38" s="156"/>
      <c r="V38" s="1739"/>
      <c r="W38" s="1740"/>
      <c r="X38" s="1740"/>
      <c r="Y38" s="1740"/>
      <c r="Z38" s="1740"/>
      <c r="AA38" s="1740"/>
      <c r="AB38" s="1740"/>
      <c r="AC38" s="1740"/>
      <c r="AD38" s="1740"/>
      <c r="AE38" s="1740"/>
      <c r="AF38" s="1740"/>
      <c r="AG38" s="1740"/>
      <c r="AH38" s="1740"/>
      <c r="AI38" s="1740"/>
      <c r="AJ38" s="1740"/>
      <c r="AK38" s="1740"/>
      <c r="AL38" s="1740"/>
      <c r="AM38" s="1740"/>
      <c r="AN38" s="1741"/>
      <c r="AO38" s="1756"/>
      <c r="AP38" s="66"/>
      <c r="BJ38" s="41"/>
      <c r="BK38" s="41"/>
    </row>
    <row r="39" spans="1:63" ht="14.25" customHeight="1">
      <c r="A39" s="1792">
        <v>10</v>
      </c>
      <c r="B39" s="1802" t="str">
        <f>VLOOKUP(BN28,[1]eFHH!$P$4:$DU$517,19,FALSE)</f>
        <v>Sister-in-Law</v>
      </c>
      <c r="C39" s="1803"/>
      <c r="D39" s="1803"/>
      <c r="E39" s="1803"/>
      <c r="F39" s="1804"/>
      <c r="G39" s="1726">
        <v>20</v>
      </c>
      <c r="H39" s="1796" t="str">
        <f>VLOOKUP(BN28,[1]eFHH!$P$4:$DU$517,29,FALSE)</f>
        <v>Wife</v>
      </c>
      <c r="I39" s="1785"/>
      <c r="J39" s="1785"/>
      <c r="K39" s="1798"/>
      <c r="L39" s="1726">
        <v>28</v>
      </c>
      <c r="M39" s="1785" t="str">
        <f>VLOOKUP(BN28,[1]eFHH!$P$4:$DU$517,37,FALSE)</f>
        <v>Other Female Relatives</v>
      </c>
      <c r="N39" s="1730"/>
      <c r="O39" s="1730"/>
      <c r="P39" s="1730"/>
      <c r="Q39" s="1730"/>
      <c r="R39" s="41"/>
      <c r="S39" s="274"/>
      <c r="T39" s="1805"/>
      <c r="U39" s="156"/>
      <c r="V39" s="1739"/>
      <c r="W39" s="1740"/>
      <c r="X39" s="1740"/>
      <c r="Y39" s="1740"/>
      <c r="Z39" s="1740"/>
      <c r="AA39" s="1740"/>
      <c r="AB39" s="1740"/>
      <c r="AC39" s="1740"/>
      <c r="AD39" s="1740"/>
      <c r="AE39" s="1740"/>
      <c r="AF39" s="1740"/>
      <c r="AG39" s="1740"/>
      <c r="AH39" s="1740"/>
      <c r="AI39" s="1740"/>
      <c r="AJ39" s="1740"/>
      <c r="AK39" s="1740"/>
      <c r="AL39" s="1740"/>
      <c r="AM39" s="1740"/>
      <c r="AN39" s="1741"/>
      <c r="AO39" s="13"/>
      <c r="AP39" s="13"/>
      <c r="BJ39" s="41"/>
      <c r="BK39" s="41"/>
    </row>
    <row r="40" spans="1:63" s="146" customFormat="1" ht="14.25" customHeight="1">
      <c r="A40" s="1792"/>
      <c r="B40" s="1806"/>
      <c r="C40" s="1807"/>
      <c r="D40" s="1807"/>
      <c r="E40" s="1807"/>
      <c r="F40" s="1808"/>
      <c r="G40" s="1809"/>
      <c r="H40" s="1810"/>
      <c r="I40" s="1811"/>
      <c r="J40" s="1811"/>
      <c r="K40" s="1812"/>
      <c r="L40" s="1809"/>
      <c r="M40" s="1811"/>
      <c r="N40" s="1813"/>
      <c r="O40" s="1813"/>
      <c r="P40" s="1813"/>
      <c r="Q40" s="1813"/>
      <c r="R40" s="1813"/>
      <c r="S40" s="1814"/>
      <c r="T40" s="1773"/>
      <c r="U40" s="156"/>
      <c r="V40" s="1757"/>
      <c r="W40" s="1758"/>
      <c r="X40" s="1758"/>
      <c r="Y40" s="1758"/>
      <c r="Z40" s="1758"/>
      <c r="AA40" s="1758"/>
      <c r="AB40" s="1758"/>
      <c r="AC40" s="1758"/>
      <c r="AD40" s="1758"/>
      <c r="AE40" s="1758"/>
      <c r="AF40" s="1758"/>
      <c r="AG40" s="1758"/>
      <c r="AH40" s="1758"/>
      <c r="AI40" s="1758"/>
      <c r="AJ40" s="1758"/>
      <c r="AK40" s="1758"/>
      <c r="AL40" s="1758"/>
      <c r="AM40" s="1758"/>
      <c r="AN40" s="1759"/>
      <c r="AS40" s="14"/>
      <c r="AT40" s="14"/>
      <c r="AU40" s="14"/>
      <c r="AV40" s="41"/>
      <c r="AW40" s="41"/>
      <c r="AX40" s="41"/>
      <c r="AY40" s="41"/>
      <c r="AZ40" s="41"/>
      <c r="BA40" s="41"/>
      <c r="BB40" s="41"/>
      <c r="BC40" s="41"/>
      <c r="BD40" s="41"/>
      <c r="BE40" s="41"/>
      <c r="BF40" s="41"/>
      <c r="BG40" s="41"/>
      <c r="BH40" s="41"/>
      <c r="BI40" s="41"/>
      <c r="BJ40" s="41"/>
      <c r="BK40" s="41"/>
    </row>
  </sheetData>
  <mergeCells count="85">
    <mergeCell ref="A39:A40"/>
    <mergeCell ref="B39:F40"/>
    <mergeCell ref="M34:S35"/>
    <mergeCell ref="AQ34:AR35"/>
    <mergeCell ref="AS34:BI35"/>
    <mergeCell ref="BJ34:BK34"/>
    <mergeCell ref="BJ35:BK35"/>
    <mergeCell ref="BJ36:BK36"/>
    <mergeCell ref="BJ30:BK30"/>
    <mergeCell ref="V31:W32"/>
    <mergeCell ref="X31:AN32"/>
    <mergeCell ref="BJ31:BK31"/>
    <mergeCell ref="BP31:BQ31"/>
    <mergeCell ref="L32:L33"/>
    <mergeCell ref="M32:S33"/>
    <mergeCell ref="BP32:BQ32"/>
    <mergeCell ref="V33:AN40"/>
    <mergeCell ref="L34:L35"/>
    <mergeCell ref="BN25:BO25"/>
    <mergeCell ref="BP25:BQ25"/>
    <mergeCell ref="AQ27:BI27"/>
    <mergeCell ref="A28:B29"/>
    <mergeCell ref="C28:S29"/>
    <mergeCell ref="BN28:BO28"/>
    <mergeCell ref="AQ29:AR30"/>
    <mergeCell ref="AS29:BI30"/>
    <mergeCell ref="BJ29:BK29"/>
    <mergeCell ref="BN29:BO29"/>
    <mergeCell ref="A23:B24"/>
    <mergeCell ref="C23:S24"/>
    <mergeCell ref="V23:W23"/>
    <mergeCell ref="X23:AN23"/>
    <mergeCell ref="BN23:BO23"/>
    <mergeCell ref="BP23:BQ23"/>
    <mergeCell ref="BN24:BO24"/>
    <mergeCell ref="BP24:BQ24"/>
    <mergeCell ref="A16:S21"/>
    <mergeCell ref="BN16:BO16"/>
    <mergeCell ref="BN17:BO17"/>
    <mergeCell ref="V18:W19"/>
    <mergeCell ref="X18:AN19"/>
    <mergeCell ref="BP18:BQ18"/>
    <mergeCell ref="BP19:BQ19"/>
    <mergeCell ref="V20:AJ21"/>
    <mergeCell ref="AK20:AN21"/>
    <mergeCell ref="BP20:BQ20"/>
    <mergeCell ref="BN13:BO13"/>
    <mergeCell ref="BP13:BQ13"/>
    <mergeCell ref="BP14:BQ14"/>
    <mergeCell ref="A15:B15"/>
    <mergeCell ref="C15:S15"/>
    <mergeCell ref="BN15:BO15"/>
    <mergeCell ref="BP15:BQ15"/>
    <mergeCell ref="BJ10:BK10"/>
    <mergeCell ref="A11:B11"/>
    <mergeCell ref="C11:S11"/>
    <mergeCell ref="BJ11:BK11"/>
    <mergeCell ref="BN11:BO11"/>
    <mergeCell ref="AQ12:BI25"/>
    <mergeCell ref="BJ12:BK12"/>
    <mergeCell ref="BN12:BO12"/>
    <mergeCell ref="V13:W14"/>
    <mergeCell ref="X13:AN14"/>
    <mergeCell ref="BJ5:BK5"/>
    <mergeCell ref="BN5:BO5"/>
    <mergeCell ref="BP5:BQ5"/>
    <mergeCell ref="A8:A9"/>
    <mergeCell ref="B8:B9"/>
    <mergeCell ref="C8:S9"/>
    <mergeCell ref="BJ3:BK3"/>
    <mergeCell ref="BN3:BO3"/>
    <mergeCell ref="BP3:BQ3"/>
    <mergeCell ref="BJ4:BK4"/>
    <mergeCell ref="BN4:BO4"/>
    <mergeCell ref="BP4:BQ4"/>
    <mergeCell ref="A1:BI1"/>
    <mergeCell ref="A3:B3"/>
    <mergeCell ref="C3:S3"/>
    <mergeCell ref="V3:W4"/>
    <mergeCell ref="X3:AN4"/>
    <mergeCell ref="AQ3:AR5"/>
    <mergeCell ref="AS3:BI5"/>
    <mergeCell ref="V5:AN11"/>
    <mergeCell ref="AQ10:AR11"/>
    <mergeCell ref="AS10:BI11"/>
  </mergeCells>
  <printOptions horizontalCentered="1"/>
  <pageMargins left="0.19685039370078741" right="0.19685039370078741" top="0.19685039370078741" bottom="0.19685039370078741" header="0" footer="0"/>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dimension ref="A1:BM44"/>
  <sheetViews>
    <sheetView view="pageBreakPreview" zoomScaleSheetLayoutView="100" workbookViewId="0">
      <selection sqref="A1:BI1"/>
    </sheetView>
  </sheetViews>
  <sheetFormatPr defaultRowHeight="11.25"/>
  <cols>
    <col min="1" max="19" width="2.42578125" style="14" customWidth="1"/>
    <col min="20" max="21" width="1.7109375" style="14" customWidth="1"/>
    <col min="22" max="40" width="2.42578125" style="14" customWidth="1"/>
    <col min="41" max="42" width="1.7109375" style="14" customWidth="1"/>
    <col min="43" max="61" width="2.42578125" style="14" customWidth="1"/>
    <col min="62" max="62" width="2.5703125" style="155" bestFit="1" customWidth="1"/>
    <col min="63" max="63" width="2.140625" style="155" customWidth="1"/>
    <col min="64" max="64" width="2.140625" style="13" customWidth="1"/>
    <col min="65" max="65" width="2.5703125" style="13" bestFit="1" customWidth="1"/>
    <col min="66" max="94" width="2.140625" style="13" customWidth="1"/>
    <col min="95" max="16384" width="9.140625" style="13"/>
  </cols>
  <sheetData>
    <row r="1" spans="1:65">
      <c r="A1" s="10" t="str">
        <f>CONCATENATE([1]Sections!$A$1:$E$1," - / - ",[1]Sections!$A$3," ",[1]Sections!$B$3,": ",[1]Sections!$D$3," [ ",[1]Sections!$V$2," ",ROMAN(COUNT($BM$1:$BM$926))," / ",ROMAN(BM1)," ]")</f>
        <v>Male Head of Household Questionnaire - / - Section F: Consent Form [ Page I / I ]</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M1" s="13">
        <v>1</v>
      </c>
    </row>
    <row r="2" spans="1:65" ht="6" customHeight="1"/>
    <row r="3" spans="1:65" ht="16.5" customHeight="1">
      <c r="A3" s="13"/>
      <c r="B3" s="569" t="str">
        <f>VLOOKUP(BJ3,[1]eMHH!$I$4:$DV$3046,13,FALSE)</f>
        <v>[Greeting and Introduction]</v>
      </c>
      <c r="C3" s="169"/>
      <c r="D3" s="169"/>
      <c r="E3" s="169"/>
      <c r="F3" s="169"/>
      <c r="G3" s="169"/>
      <c r="H3" s="169"/>
      <c r="I3" s="169"/>
      <c r="J3" s="169"/>
      <c r="K3" s="169"/>
      <c r="L3" s="169"/>
      <c r="M3" s="169"/>
      <c r="N3" s="169"/>
      <c r="O3" s="169"/>
      <c r="P3" s="169"/>
      <c r="Q3" s="169"/>
      <c r="R3" s="169"/>
      <c r="S3" s="169"/>
      <c r="T3" s="169"/>
      <c r="U3" s="169"/>
      <c r="V3" s="169"/>
      <c r="W3" s="169"/>
      <c r="X3" s="169"/>
      <c r="Y3" s="169"/>
      <c r="Z3" s="169"/>
      <c r="AA3" s="169"/>
      <c r="AB3" s="169"/>
      <c r="AC3" s="169"/>
      <c r="AD3" s="169"/>
      <c r="AE3" s="169"/>
      <c r="AF3" s="169"/>
      <c r="AG3" s="169"/>
      <c r="AH3" s="169"/>
      <c r="AI3" s="169"/>
      <c r="AJ3" s="169"/>
      <c r="AK3" s="169"/>
      <c r="AL3" s="169"/>
      <c r="AM3" s="169"/>
      <c r="AN3" s="169"/>
      <c r="AO3" s="169"/>
      <c r="AP3" s="169"/>
      <c r="AQ3" s="169"/>
      <c r="AR3" s="169"/>
      <c r="AS3" s="169"/>
      <c r="AT3" s="169"/>
      <c r="AU3" s="169"/>
      <c r="AV3" s="169"/>
      <c r="AW3" s="169"/>
      <c r="AX3" s="169"/>
      <c r="AY3" s="169"/>
      <c r="AZ3" s="169"/>
      <c r="BA3" s="169"/>
      <c r="BB3" s="169"/>
      <c r="BC3" s="169"/>
      <c r="BD3" s="169"/>
      <c r="BE3" s="169"/>
      <c r="BF3" s="169"/>
      <c r="BG3" s="169"/>
      <c r="BH3" s="170"/>
      <c r="BI3" s="785"/>
      <c r="BJ3" s="504" t="s">
        <v>40</v>
      </c>
      <c r="BK3" s="504"/>
    </row>
    <row r="4" spans="1:65" ht="6" customHeight="1">
      <c r="A4" s="817"/>
      <c r="B4" s="817"/>
      <c r="C4" s="817"/>
      <c r="D4" s="817"/>
      <c r="E4" s="817"/>
      <c r="F4" s="817"/>
      <c r="G4" s="817"/>
      <c r="H4" s="817"/>
      <c r="I4" s="817"/>
      <c r="J4" s="817"/>
      <c r="K4" s="817"/>
      <c r="L4" s="817"/>
      <c r="M4" s="817"/>
      <c r="N4" s="817"/>
      <c r="O4" s="817"/>
      <c r="P4" s="817"/>
      <c r="Q4" s="817"/>
      <c r="R4" s="817"/>
      <c r="S4" s="817"/>
      <c r="T4" s="577"/>
      <c r="U4" s="577"/>
      <c r="V4" s="13"/>
      <c r="W4" s="13"/>
      <c r="X4" s="13"/>
      <c r="Y4" s="13"/>
      <c r="Z4" s="13"/>
      <c r="AA4" s="13"/>
      <c r="AB4" s="13"/>
      <c r="AC4" s="13"/>
      <c r="AD4" s="13"/>
      <c r="AE4" s="13"/>
      <c r="AF4" s="13"/>
      <c r="AG4" s="13"/>
      <c r="AH4" s="13"/>
      <c r="AI4" s="13"/>
      <c r="AJ4" s="13"/>
      <c r="AK4" s="13"/>
      <c r="AL4" s="13"/>
      <c r="AM4" s="13"/>
      <c r="AN4" s="13"/>
      <c r="AO4" s="13"/>
      <c r="AP4" s="13"/>
      <c r="AQ4" s="161"/>
      <c r="AR4" s="161"/>
      <c r="AS4" s="189"/>
      <c r="AT4" s="189"/>
      <c r="AU4" s="189"/>
      <c r="AV4" s="189"/>
      <c r="AW4" s="189"/>
      <c r="AX4" s="189"/>
      <c r="AY4" s="189"/>
      <c r="AZ4" s="189"/>
      <c r="BA4" s="189"/>
      <c r="BB4" s="189"/>
      <c r="BC4" s="189"/>
      <c r="BD4" s="189"/>
      <c r="BE4" s="189"/>
      <c r="BF4" s="189"/>
      <c r="BG4" s="189"/>
      <c r="BH4" s="189"/>
      <c r="BI4" s="189"/>
      <c r="BJ4" s="41"/>
      <c r="BK4" s="41"/>
    </row>
    <row r="5" spans="1:65" ht="16.5" customHeight="1">
      <c r="A5" s="13"/>
      <c r="B5" s="226" t="str">
        <f>VLOOKUP(BJ5,[1]eMHH!$I$4:$DV$3046,13,FALSE)</f>
        <v>My name is [your name] and I am working for the VAU office in Kabul. We are doing interviews with people in villages in this district to find out more about how the situation is changing over time. I want to ask you some questions regarding you and village situation. This interview has 15 sections and approximately it will last about one hour.</v>
      </c>
      <c r="C5" s="159"/>
      <c r="D5" s="159"/>
      <c r="E5" s="159"/>
      <c r="F5" s="159"/>
      <c r="G5" s="159"/>
      <c r="H5" s="159"/>
      <c r="I5" s="159"/>
      <c r="J5" s="159"/>
      <c r="K5" s="159"/>
      <c r="L5" s="159"/>
      <c r="M5" s="159"/>
      <c r="N5" s="159"/>
      <c r="O5" s="159"/>
      <c r="P5" s="159"/>
      <c r="Q5" s="159"/>
      <c r="R5" s="159"/>
      <c r="S5" s="159"/>
      <c r="T5" s="159"/>
      <c r="U5" s="159"/>
      <c r="V5" s="159"/>
      <c r="W5" s="159"/>
      <c r="X5" s="159"/>
      <c r="Y5" s="159"/>
      <c r="Z5" s="159"/>
      <c r="AA5" s="159"/>
      <c r="AB5" s="159"/>
      <c r="AC5" s="159"/>
      <c r="AD5" s="159"/>
      <c r="AE5" s="159"/>
      <c r="AF5" s="159"/>
      <c r="AG5" s="159"/>
      <c r="AH5" s="159"/>
      <c r="AI5" s="159"/>
      <c r="AJ5" s="159"/>
      <c r="AK5" s="159"/>
      <c r="AL5" s="159"/>
      <c r="AM5" s="159"/>
      <c r="AN5" s="159"/>
      <c r="AO5" s="159"/>
      <c r="AP5" s="159"/>
      <c r="AQ5" s="159"/>
      <c r="AR5" s="159"/>
      <c r="AS5" s="159"/>
      <c r="AT5" s="159"/>
      <c r="AU5" s="159"/>
      <c r="AV5" s="159"/>
      <c r="AW5" s="159"/>
      <c r="AX5" s="159"/>
      <c r="AY5" s="159"/>
      <c r="AZ5" s="159"/>
      <c r="BA5" s="159"/>
      <c r="BB5" s="159"/>
      <c r="BC5" s="159"/>
      <c r="BD5" s="159"/>
      <c r="BE5" s="159"/>
      <c r="BF5" s="159"/>
      <c r="BG5" s="159"/>
      <c r="BH5" s="160"/>
      <c r="BI5" s="189"/>
      <c r="BJ5" s="504" t="s">
        <v>41</v>
      </c>
      <c r="BK5" s="504"/>
    </row>
    <row r="6" spans="1:65" ht="16.5" customHeight="1">
      <c r="A6" s="13"/>
      <c r="B6" s="227"/>
      <c r="C6" s="165"/>
      <c r="D6" s="165"/>
      <c r="E6" s="165"/>
      <c r="F6" s="165"/>
      <c r="G6" s="165"/>
      <c r="H6" s="165"/>
      <c r="I6" s="165"/>
      <c r="J6" s="165"/>
      <c r="K6" s="165"/>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6"/>
      <c r="BI6" s="189"/>
      <c r="BJ6" s="41"/>
      <c r="BK6" s="41"/>
    </row>
    <row r="7" spans="1:65" ht="6" customHeight="1">
      <c r="A7" s="41"/>
      <c r="B7" s="41"/>
      <c r="C7" s="41"/>
      <c r="D7" s="41"/>
      <c r="E7" s="41"/>
      <c r="F7" s="41"/>
      <c r="G7" s="41"/>
      <c r="H7" s="41"/>
      <c r="I7" s="41"/>
      <c r="J7" s="41"/>
      <c r="K7" s="41"/>
      <c r="L7" s="41"/>
      <c r="M7" s="41"/>
      <c r="N7" s="41"/>
      <c r="O7" s="41"/>
      <c r="P7" s="41"/>
      <c r="Q7" s="199"/>
      <c r="R7" s="199"/>
      <c r="S7" s="199"/>
      <c r="U7" s="66"/>
      <c r="V7" s="13"/>
      <c r="W7" s="13"/>
      <c r="X7" s="13"/>
      <c r="Y7" s="13"/>
      <c r="Z7" s="13"/>
      <c r="AA7" s="13"/>
      <c r="AB7" s="13"/>
      <c r="AC7" s="13"/>
      <c r="AD7" s="13"/>
      <c r="AE7" s="13"/>
      <c r="AF7" s="13"/>
      <c r="AG7" s="13"/>
      <c r="AH7" s="13"/>
      <c r="AI7" s="13"/>
      <c r="AJ7" s="13"/>
      <c r="AK7" s="13"/>
      <c r="AL7" s="13"/>
      <c r="AM7" s="13"/>
      <c r="AN7" s="13"/>
      <c r="AO7" s="13"/>
      <c r="AP7" s="13"/>
      <c r="AQ7" s="178"/>
      <c r="BG7" s="199"/>
      <c r="BH7" s="199"/>
      <c r="BI7" s="199"/>
      <c r="BJ7" s="41"/>
      <c r="BK7" s="41"/>
    </row>
    <row r="8" spans="1:65" ht="16.5" customHeight="1">
      <c r="A8" s="13"/>
      <c r="B8" s="226" t="str">
        <f>VLOOKUP(BJ8,[1]eMHH!$I$4:$DV$3046,13,FALSE)</f>
        <v xml:space="preserve">I should tell you that all your answers will be confidential, and we don’t share your name and information which are you telling us during the interview with anyone inside the village or outside of the village. If you are not comfortable with some questions, you can refuse to answer and/or if you don’t want to continue the interview, you can stop. </v>
      </c>
      <c r="C8" s="159"/>
      <c r="D8" s="159"/>
      <c r="E8" s="159"/>
      <c r="F8" s="159"/>
      <c r="G8" s="159"/>
      <c r="H8" s="159"/>
      <c r="I8" s="159"/>
      <c r="J8" s="159"/>
      <c r="K8" s="159"/>
      <c r="L8" s="159"/>
      <c r="M8" s="159"/>
      <c r="N8" s="159"/>
      <c r="O8" s="159"/>
      <c r="P8" s="159"/>
      <c r="Q8" s="159"/>
      <c r="R8" s="159"/>
      <c r="S8" s="159"/>
      <c r="T8" s="159"/>
      <c r="U8" s="159"/>
      <c r="V8" s="159"/>
      <c r="W8" s="159"/>
      <c r="X8" s="159"/>
      <c r="Y8" s="159"/>
      <c r="Z8" s="159"/>
      <c r="AA8" s="159"/>
      <c r="AB8" s="159"/>
      <c r="AC8" s="159"/>
      <c r="AD8" s="159"/>
      <c r="AE8" s="159"/>
      <c r="AF8" s="159"/>
      <c r="AG8" s="159"/>
      <c r="AH8" s="159"/>
      <c r="AI8" s="159"/>
      <c r="AJ8" s="159"/>
      <c r="AK8" s="159"/>
      <c r="AL8" s="159"/>
      <c r="AM8" s="159"/>
      <c r="AN8" s="159"/>
      <c r="AO8" s="159"/>
      <c r="AP8" s="159"/>
      <c r="AQ8" s="159"/>
      <c r="AR8" s="159"/>
      <c r="AS8" s="159"/>
      <c r="AT8" s="159"/>
      <c r="AU8" s="159"/>
      <c r="AV8" s="159"/>
      <c r="AW8" s="159"/>
      <c r="AX8" s="159"/>
      <c r="AY8" s="159"/>
      <c r="AZ8" s="159"/>
      <c r="BA8" s="159"/>
      <c r="BB8" s="159"/>
      <c r="BC8" s="159"/>
      <c r="BD8" s="159"/>
      <c r="BE8" s="159"/>
      <c r="BF8" s="159"/>
      <c r="BG8" s="159"/>
      <c r="BH8" s="160"/>
      <c r="BI8" s="189"/>
      <c r="BJ8" s="504" t="s">
        <v>42</v>
      </c>
      <c r="BK8" s="504"/>
    </row>
    <row r="9" spans="1:65" ht="16.5" customHeight="1">
      <c r="A9" s="13"/>
      <c r="B9" s="227"/>
      <c r="C9" s="165"/>
      <c r="D9" s="165"/>
      <c r="E9" s="165"/>
      <c r="F9" s="165"/>
      <c r="G9" s="165"/>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5"/>
      <c r="AY9" s="165"/>
      <c r="AZ9" s="165"/>
      <c r="BA9" s="165"/>
      <c r="BB9" s="165"/>
      <c r="BC9" s="165"/>
      <c r="BD9" s="165"/>
      <c r="BE9" s="165"/>
      <c r="BF9" s="165"/>
      <c r="BG9" s="165"/>
      <c r="BH9" s="166"/>
      <c r="BI9" s="189"/>
      <c r="BJ9" s="41"/>
      <c r="BK9" s="41"/>
    </row>
    <row r="10" spans="1:65" ht="6" customHeight="1">
      <c r="A10" s="343"/>
      <c r="B10" s="343"/>
      <c r="C10" s="189"/>
      <c r="D10" s="189"/>
      <c r="E10" s="189"/>
      <c r="F10" s="189"/>
      <c r="G10" s="189"/>
      <c r="H10" s="189"/>
      <c r="I10" s="189"/>
      <c r="J10" s="189"/>
      <c r="K10" s="189"/>
      <c r="L10" s="189"/>
      <c r="M10" s="189"/>
      <c r="N10" s="189"/>
      <c r="O10" s="189"/>
      <c r="P10" s="189"/>
      <c r="Q10" s="189"/>
      <c r="R10" s="189"/>
      <c r="S10" s="189"/>
      <c r="T10" s="189"/>
      <c r="U10" s="189"/>
      <c r="V10" s="13"/>
      <c r="W10" s="13"/>
      <c r="X10" s="13"/>
      <c r="Y10" s="13"/>
      <c r="Z10" s="13"/>
      <c r="AA10" s="13"/>
      <c r="AB10" s="13"/>
      <c r="AC10" s="13"/>
      <c r="AD10" s="13"/>
      <c r="AE10" s="13"/>
      <c r="AF10" s="13"/>
      <c r="AG10" s="13"/>
      <c r="AH10" s="13"/>
      <c r="AI10" s="13"/>
      <c r="AJ10" s="13"/>
      <c r="AK10" s="13"/>
      <c r="AL10" s="13"/>
      <c r="AM10" s="13"/>
      <c r="AN10" s="13"/>
      <c r="AO10" s="13"/>
      <c r="AP10" s="13"/>
      <c r="AQ10" s="189"/>
      <c r="AR10" s="189"/>
      <c r="AS10" s="189"/>
      <c r="AT10" s="189"/>
      <c r="AU10" s="189"/>
      <c r="AV10" s="189"/>
      <c r="AW10" s="189"/>
      <c r="AX10" s="189"/>
      <c r="AY10" s="189"/>
      <c r="AZ10" s="189"/>
      <c r="BA10" s="189"/>
      <c r="BB10" s="189"/>
      <c r="BC10" s="189"/>
      <c r="BD10" s="189"/>
      <c r="BE10" s="189"/>
      <c r="BF10" s="189"/>
      <c r="BG10" s="189"/>
      <c r="BH10" s="189"/>
      <c r="BI10" s="189"/>
      <c r="BJ10" s="210"/>
      <c r="BK10" s="210"/>
    </row>
    <row r="11" spans="1:65" ht="16.5" customHeight="1">
      <c r="A11" s="13"/>
      <c r="B11" s="226" t="str">
        <f>VLOOKUP(BJ11,[1]eMHH!$I$4:$DV$3046,13,FALSE)</f>
        <v xml:space="preserve">You should know that the answers you give to these questions will not have any impact on your village or for your family. We just want to know the correct answers, in order to know the real situation in this village. I would request that you do not give me those answers that you think I want, but just tell me the true and real answers. </v>
      </c>
      <c r="C11" s="159"/>
      <c r="D11" s="159"/>
      <c r="E11" s="159"/>
      <c r="F11" s="159"/>
      <c r="G11" s="159"/>
      <c r="H11" s="159"/>
      <c r="I11" s="159"/>
      <c r="J11" s="159"/>
      <c r="K11" s="159"/>
      <c r="L11" s="159"/>
      <c r="M11" s="159"/>
      <c r="N11" s="159"/>
      <c r="O11" s="159"/>
      <c r="P11" s="159"/>
      <c r="Q11" s="159"/>
      <c r="R11" s="159"/>
      <c r="S11" s="159"/>
      <c r="T11" s="159"/>
      <c r="U11" s="159"/>
      <c r="V11" s="159"/>
      <c r="W11" s="159"/>
      <c r="X11" s="159"/>
      <c r="Y11" s="159"/>
      <c r="Z11" s="159"/>
      <c r="AA11" s="159"/>
      <c r="AB11" s="159"/>
      <c r="AC11" s="159"/>
      <c r="AD11" s="159"/>
      <c r="AE11" s="159"/>
      <c r="AF11" s="159"/>
      <c r="AG11" s="159"/>
      <c r="AH11" s="159"/>
      <c r="AI11" s="159"/>
      <c r="AJ11" s="159"/>
      <c r="AK11" s="159"/>
      <c r="AL11" s="159"/>
      <c r="AM11" s="159"/>
      <c r="AN11" s="159"/>
      <c r="AO11" s="159"/>
      <c r="AP11" s="159"/>
      <c r="AQ11" s="159"/>
      <c r="AR11" s="159"/>
      <c r="AS11" s="159"/>
      <c r="AT11" s="159"/>
      <c r="AU11" s="159"/>
      <c r="AV11" s="159"/>
      <c r="AW11" s="159"/>
      <c r="AX11" s="159"/>
      <c r="AY11" s="159"/>
      <c r="AZ11" s="159"/>
      <c r="BA11" s="159"/>
      <c r="BB11" s="159"/>
      <c r="BC11" s="159"/>
      <c r="BD11" s="159"/>
      <c r="BE11" s="159"/>
      <c r="BF11" s="159"/>
      <c r="BG11" s="159"/>
      <c r="BH11" s="160"/>
      <c r="BI11" s="189"/>
      <c r="BJ11" s="504" t="s">
        <v>43</v>
      </c>
      <c r="BK11" s="504"/>
    </row>
    <row r="12" spans="1:65" ht="16.5" customHeight="1">
      <c r="A12" s="13"/>
      <c r="B12" s="227"/>
      <c r="C12" s="165"/>
      <c r="D12" s="165"/>
      <c r="E12" s="165"/>
      <c r="F12" s="165"/>
      <c r="G12" s="165"/>
      <c r="H12" s="165"/>
      <c r="I12" s="165"/>
      <c r="J12" s="165"/>
      <c r="K12" s="165"/>
      <c r="L12" s="165"/>
      <c r="M12" s="165"/>
      <c r="N12" s="165"/>
      <c r="O12" s="165"/>
      <c r="P12" s="165"/>
      <c r="Q12" s="165"/>
      <c r="R12" s="165"/>
      <c r="S12" s="165"/>
      <c r="T12" s="165"/>
      <c r="U12" s="165"/>
      <c r="V12" s="165"/>
      <c r="W12" s="165"/>
      <c r="X12" s="165"/>
      <c r="Y12" s="165"/>
      <c r="Z12" s="165"/>
      <c r="AA12" s="165"/>
      <c r="AB12" s="165"/>
      <c r="AC12" s="165"/>
      <c r="AD12" s="165"/>
      <c r="AE12" s="165"/>
      <c r="AF12" s="165"/>
      <c r="AG12" s="165"/>
      <c r="AH12" s="165"/>
      <c r="AI12" s="165"/>
      <c r="AJ12" s="165"/>
      <c r="AK12" s="165"/>
      <c r="AL12" s="165"/>
      <c r="AM12" s="165"/>
      <c r="AN12" s="165"/>
      <c r="AO12" s="165"/>
      <c r="AP12" s="165"/>
      <c r="AQ12" s="165"/>
      <c r="AR12" s="165"/>
      <c r="AS12" s="165"/>
      <c r="AT12" s="165"/>
      <c r="AU12" s="165"/>
      <c r="AV12" s="165"/>
      <c r="AW12" s="165"/>
      <c r="AX12" s="165"/>
      <c r="AY12" s="165"/>
      <c r="AZ12" s="165"/>
      <c r="BA12" s="165"/>
      <c r="BB12" s="165"/>
      <c r="BC12" s="165"/>
      <c r="BD12" s="165"/>
      <c r="BE12" s="165"/>
      <c r="BF12" s="165"/>
      <c r="BG12" s="165"/>
      <c r="BH12" s="166"/>
      <c r="BI12" s="189"/>
      <c r="BJ12" s="41"/>
      <c r="BK12" s="41"/>
    </row>
    <row r="13" spans="1:65" s="161" customFormat="1" ht="9.9499999999999993" customHeight="1">
      <c r="A13" s="178"/>
      <c r="B13" s="199"/>
      <c r="C13" s="62"/>
      <c r="D13" s="62"/>
      <c r="E13" s="62"/>
      <c r="F13" s="62"/>
      <c r="G13" s="62"/>
      <c r="H13" s="62"/>
      <c r="I13" s="62"/>
      <c r="J13" s="62"/>
      <c r="K13" s="62"/>
      <c r="L13" s="62"/>
      <c r="M13" s="62"/>
      <c r="O13" s="178"/>
      <c r="P13" s="179"/>
      <c r="Q13" s="179"/>
      <c r="R13" s="179"/>
      <c r="S13" s="179"/>
      <c r="T13" s="179"/>
      <c r="U13" s="179"/>
      <c r="AQ13" s="236"/>
      <c r="BK13" s="210"/>
    </row>
    <row r="14" spans="1:65" s="161" customFormat="1" ht="15" customHeight="1">
      <c r="A14" s="178"/>
      <c r="V14" s="340" t="str">
        <f>VLOOKUP(BJ14,[1]eMHH!$F$4:$H$3000,3,FALSE)</f>
        <v>F.01</v>
      </c>
      <c r="W14" s="291"/>
      <c r="X14" s="169" t="str">
        <f>VLOOKUP(BJ14,[1]eMHH!$I$4:$DV$515,13,FALSE)</f>
        <v>Do you agree to participate in this interview?</v>
      </c>
      <c r="Y14" s="169"/>
      <c r="Z14" s="169"/>
      <c r="AA14" s="169"/>
      <c r="AB14" s="169"/>
      <c r="AC14" s="169"/>
      <c r="AD14" s="169"/>
      <c r="AE14" s="169"/>
      <c r="AF14" s="169"/>
      <c r="AG14" s="169"/>
      <c r="AH14" s="169"/>
      <c r="AI14" s="169"/>
      <c r="AJ14" s="169"/>
      <c r="AK14" s="169"/>
      <c r="AL14" s="169"/>
      <c r="AM14" s="169"/>
      <c r="AN14" s="170"/>
      <c r="BJ14" s="174" t="s">
        <v>14</v>
      </c>
      <c r="BK14" s="174"/>
    </row>
    <row r="15" spans="1:65" s="161" customFormat="1" ht="14.25" customHeight="1">
      <c r="A15" s="178"/>
      <c r="V15" s="195">
        <v>1</v>
      </c>
      <c r="W15" s="188" t="str">
        <f>VLOOKUP(BJ14,[1]eMHH!$I$4:$DU$515,15,FALSE)</f>
        <v>No</v>
      </c>
      <c r="Y15" s="177" t="str">
        <f>CONCATENATE("[&gt;&gt;",VLOOKUP(BJ14,[1]eMHH!$I$4:$DV$3046,4,FALSE),"]")</f>
        <v>[&gt;&gt;A.01]</v>
      </c>
      <c r="AE15" s="178"/>
      <c r="AF15" s="199"/>
      <c r="AN15" s="288"/>
      <c r="BJ15" s="186">
        <f>VLOOKUP(BJ14,[1]eMHH!$I$4:$DV$515,65,FALSE)</f>
        <v>2</v>
      </c>
      <c r="BK15" s="186"/>
    </row>
    <row r="16" spans="1:65" s="161" customFormat="1" ht="14.25" customHeight="1">
      <c r="A16" s="178"/>
      <c r="B16" s="199"/>
      <c r="C16" s="189"/>
      <c r="D16" s="189"/>
      <c r="E16" s="189"/>
      <c r="F16" s="189"/>
      <c r="G16" s="189"/>
      <c r="H16" s="189"/>
      <c r="I16" s="189"/>
      <c r="J16" s="189"/>
      <c r="K16" s="189"/>
      <c r="L16" s="189"/>
      <c r="M16" s="189"/>
      <c r="O16" s="178"/>
      <c r="P16" s="179"/>
      <c r="S16" s="189"/>
      <c r="V16" s="175">
        <v>2</v>
      </c>
      <c r="W16" s="204" t="str">
        <f>VLOOKUP(BJ14,[1]eMHH!$I$4:$DU$515,16,FALSE)</f>
        <v>Yes</v>
      </c>
      <c r="X16" s="220"/>
      <c r="Y16" s="223"/>
      <c r="Z16" s="220"/>
      <c r="AA16" s="220"/>
      <c r="AB16" s="220"/>
      <c r="AC16" s="220"/>
      <c r="AD16" s="220"/>
      <c r="AE16" s="221"/>
      <c r="AF16" s="205"/>
      <c r="AG16" s="220"/>
      <c r="AH16" s="220"/>
      <c r="AI16" s="220"/>
      <c r="AJ16" s="220"/>
      <c r="AK16" s="220"/>
      <c r="AL16" s="220"/>
      <c r="AM16" s="220"/>
      <c r="AN16" s="352"/>
      <c r="BK16" s="275"/>
    </row>
    <row r="17" spans="1:63" s="161" customFormat="1" ht="9.9499999999999993" customHeight="1">
      <c r="A17" s="178"/>
      <c r="B17" s="199"/>
      <c r="C17" s="189"/>
      <c r="D17" s="189"/>
      <c r="E17" s="189"/>
      <c r="F17" s="189"/>
      <c r="G17" s="189"/>
      <c r="H17" s="189"/>
      <c r="I17" s="189"/>
      <c r="J17" s="189"/>
      <c r="K17" s="189"/>
      <c r="L17" s="189"/>
      <c r="M17" s="189"/>
      <c r="O17" s="178"/>
      <c r="P17" s="179"/>
      <c r="S17" s="189"/>
      <c r="V17" s="13"/>
      <c r="W17" s="13"/>
      <c r="X17" s="13"/>
      <c r="Y17" s="13"/>
      <c r="Z17" s="13"/>
      <c r="AA17" s="13"/>
      <c r="AB17" s="13"/>
      <c r="AC17" s="13"/>
      <c r="AD17" s="13"/>
      <c r="AE17" s="13"/>
      <c r="AF17" s="13"/>
      <c r="AG17" s="13"/>
      <c r="AH17" s="13"/>
      <c r="AI17" s="13"/>
      <c r="AJ17" s="13"/>
      <c r="AK17" s="13"/>
      <c r="AL17" s="13"/>
      <c r="AM17" s="13"/>
      <c r="AN17" s="13"/>
      <c r="BK17" s="275"/>
    </row>
    <row r="18" spans="1:63" s="161" customFormat="1" ht="14.25" customHeight="1">
      <c r="A18" s="178"/>
      <c r="B18" s="199"/>
      <c r="C18" s="788"/>
      <c r="D18" s="788"/>
      <c r="E18" s="788"/>
      <c r="F18" s="788"/>
      <c r="G18" s="788"/>
      <c r="H18" s="789"/>
      <c r="I18" s="788"/>
      <c r="J18" s="788"/>
      <c r="K18" s="788"/>
      <c r="L18" s="788"/>
      <c r="M18" s="788"/>
      <c r="O18" s="178"/>
      <c r="P18" s="179"/>
      <c r="S18" s="788"/>
      <c r="V18" s="1678" t="str">
        <f>VLOOKUP(BJ18,[1]eMHH!$I$4:$DV$515,14,FALSE)</f>
        <v>[ONLY TO BE ASKED TO NEW RESPONDENTS. FOR BASELINE RESPONDENTS, WRITE IN NAME FROM RESPONDENT SHEET]</v>
      </c>
      <c r="W18" s="1679"/>
      <c r="X18" s="1679"/>
      <c r="Y18" s="1679"/>
      <c r="Z18" s="1679"/>
      <c r="AA18" s="1679"/>
      <c r="AB18" s="1679"/>
      <c r="AC18" s="1679"/>
      <c r="AD18" s="1679"/>
      <c r="AE18" s="1679"/>
      <c r="AF18" s="1679"/>
      <c r="AG18" s="1679"/>
      <c r="AH18" s="1679"/>
      <c r="AI18" s="1679"/>
      <c r="AJ18" s="1679"/>
      <c r="AK18" s="1679"/>
      <c r="AL18" s="1679"/>
      <c r="AM18" s="1679"/>
      <c r="AN18" s="1680"/>
      <c r="BJ18" s="174" t="s">
        <v>15</v>
      </c>
      <c r="BK18" s="174"/>
    </row>
    <row r="19" spans="1:63" s="161" customFormat="1" ht="14.25" customHeight="1">
      <c r="A19" s="178"/>
      <c r="B19" s="199"/>
      <c r="C19" s="788"/>
      <c r="D19" s="788"/>
      <c r="E19" s="788"/>
      <c r="F19" s="788"/>
      <c r="G19" s="788"/>
      <c r="H19" s="788"/>
      <c r="I19" s="788"/>
      <c r="J19" s="788"/>
      <c r="K19" s="788"/>
      <c r="L19" s="788"/>
      <c r="M19" s="788"/>
      <c r="O19" s="178"/>
      <c r="P19" s="179"/>
      <c r="S19" s="788"/>
      <c r="V19" s="349"/>
      <c r="W19" s="350"/>
      <c r="X19" s="350"/>
      <c r="Y19" s="350"/>
      <c r="Z19" s="350"/>
      <c r="AA19" s="350"/>
      <c r="AB19" s="350"/>
      <c r="AC19" s="350"/>
      <c r="AD19" s="350"/>
      <c r="AE19" s="350"/>
      <c r="AF19" s="350"/>
      <c r="AG19" s="350"/>
      <c r="AH19" s="350"/>
      <c r="AI19" s="350"/>
      <c r="AJ19" s="350"/>
      <c r="AK19" s="350"/>
      <c r="AL19" s="350"/>
      <c r="AM19" s="350"/>
      <c r="AN19" s="351"/>
      <c r="BJ19" s="186">
        <f>VLOOKUP(BJ18,[1]eMHH!$I$4:$DV$515,65,FALSE)</f>
        <v>1</v>
      </c>
      <c r="BK19" s="186"/>
    </row>
    <row r="20" spans="1:63" s="161" customFormat="1" ht="15" customHeight="1">
      <c r="A20" s="178"/>
      <c r="B20" s="199"/>
      <c r="C20" s="62"/>
      <c r="D20" s="62"/>
      <c r="E20" s="62"/>
      <c r="F20" s="62"/>
      <c r="G20" s="62"/>
      <c r="H20" s="62"/>
      <c r="I20" s="62"/>
      <c r="J20" s="784"/>
      <c r="K20" s="781"/>
      <c r="L20" s="784"/>
      <c r="M20" s="781"/>
      <c r="O20" s="178"/>
      <c r="P20" s="179"/>
      <c r="S20" s="150"/>
      <c r="V20" s="180" t="str">
        <f>VLOOKUP(BJ18,[1]eMHH!$F$4:$H$3000,3,FALSE)</f>
        <v>F.02</v>
      </c>
      <c r="W20" s="315"/>
      <c r="X20" s="519" t="str">
        <f>VLOOKUP(BJ18,[1]eMHH!$I$4:$DV$515,13,FALSE)</f>
        <v>What is your name?</v>
      </c>
      <c r="Y20" s="519"/>
      <c r="Z20" s="519"/>
      <c r="AA20" s="519"/>
      <c r="AB20" s="519"/>
      <c r="AC20" s="519"/>
      <c r="AD20" s="519"/>
      <c r="AE20" s="519"/>
      <c r="AF20" s="519"/>
      <c r="AG20" s="519"/>
      <c r="AH20" s="519"/>
      <c r="AI20" s="519"/>
      <c r="AJ20" s="519"/>
      <c r="AK20" s="519"/>
      <c r="AL20" s="519"/>
      <c r="AM20" s="519"/>
      <c r="AN20" s="519"/>
      <c r="AP20" s="275"/>
    </row>
    <row r="21" spans="1:63" s="161" customFormat="1" ht="15" customHeight="1">
      <c r="A21" s="210"/>
      <c r="B21" s="210"/>
      <c r="V21" s="214" t="s">
        <v>1</v>
      </c>
      <c r="W21" s="176" t="str">
        <f>VLOOKUP(BJ18,[1]eMHH!$I$4:$DU$515,15,FALSE)</f>
        <v>Refuse to Provide Name</v>
      </c>
      <c r="AF21" s="177"/>
      <c r="AN21" s="288"/>
      <c r="AP21" s="275"/>
    </row>
    <row r="22" spans="1:63" s="161" customFormat="1" ht="15" customHeight="1">
      <c r="A22" s="343"/>
      <c r="B22" s="343"/>
      <c r="C22" s="189"/>
      <c r="D22" s="189"/>
      <c r="E22" s="189"/>
      <c r="F22" s="189"/>
      <c r="G22" s="189"/>
      <c r="H22" s="189"/>
      <c r="I22" s="189"/>
      <c r="J22" s="189"/>
      <c r="K22" s="189"/>
      <c r="L22" s="189"/>
      <c r="M22" s="189"/>
      <c r="N22" s="189"/>
      <c r="O22" s="189"/>
      <c r="P22" s="189"/>
      <c r="Q22" s="189"/>
      <c r="R22" s="189"/>
      <c r="S22" s="189"/>
      <c r="T22" s="210"/>
      <c r="U22" s="210"/>
      <c r="V22" s="157"/>
      <c r="W22" s="158"/>
      <c r="X22" s="158"/>
      <c r="Y22" s="158"/>
      <c r="Z22" s="158"/>
      <c r="AA22" s="158"/>
      <c r="AB22" s="158"/>
      <c r="AC22" s="158"/>
      <c r="AD22" s="158"/>
      <c r="AE22" s="158"/>
      <c r="AF22" s="158"/>
      <c r="AG22" s="158"/>
      <c r="AH22" s="158"/>
      <c r="AI22" s="158"/>
      <c r="AJ22" s="158"/>
      <c r="AK22" s="158"/>
      <c r="AL22" s="158"/>
      <c r="AM22" s="158"/>
      <c r="AN22" s="190"/>
      <c r="AQ22" s="178"/>
      <c r="AR22" s="178"/>
    </row>
    <row r="23" spans="1:63" s="161" customFormat="1" ht="15" customHeight="1">
      <c r="A23" s="178"/>
      <c r="B23" s="199"/>
      <c r="T23" s="338"/>
      <c r="U23" s="338"/>
      <c r="V23" s="163"/>
      <c r="W23" s="164"/>
      <c r="X23" s="164"/>
      <c r="Y23" s="164"/>
      <c r="Z23" s="164"/>
      <c r="AA23" s="164"/>
      <c r="AB23" s="164"/>
      <c r="AC23" s="164"/>
      <c r="AD23" s="164"/>
      <c r="AE23" s="164"/>
      <c r="AF23" s="164"/>
      <c r="AG23" s="164"/>
      <c r="AH23" s="164"/>
      <c r="AI23" s="164"/>
      <c r="AJ23" s="164"/>
      <c r="AK23" s="164"/>
      <c r="AL23" s="164"/>
      <c r="AM23" s="164"/>
      <c r="AN23" s="194"/>
      <c r="AO23" s="236"/>
      <c r="AP23" s="236"/>
      <c r="AQ23" s="178"/>
      <c r="AR23" s="178"/>
    </row>
    <row r="24" spans="1:63" s="161" customFormat="1" ht="14.25" customHeight="1">
      <c r="A24" s="178"/>
      <c r="B24" s="236"/>
      <c r="C24" s="236"/>
      <c r="D24" s="236"/>
      <c r="E24" s="236"/>
      <c r="F24" s="236"/>
      <c r="G24" s="236"/>
      <c r="H24" s="236"/>
      <c r="I24" s="236"/>
      <c r="J24" s="237"/>
      <c r="K24" s="41"/>
      <c r="L24" s="41"/>
      <c r="M24" s="41"/>
      <c r="N24" s="41"/>
      <c r="O24" s="41"/>
      <c r="P24" s="199"/>
      <c r="Q24" s="199"/>
      <c r="S24" s="178"/>
      <c r="T24" s="455"/>
      <c r="U24" s="455"/>
      <c r="V24" s="163"/>
      <c r="W24" s="164"/>
      <c r="X24" s="164"/>
      <c r="Y24" s="164"/>
      <c r="Z24" s="164"/>
      <c r="AA24" s="164"/>
      <c r="AB24" s="164"/>
      <c r="AC24" s="164"/>
      <c r="AD24" s="164"/>
      <c r="AE24" s="164"/>
      <c r="AF24" s="164"/>
      <c r="AG24" s="164"/>
      <c r="AH24" s="164"/>
      <c r="AI24" s="164"/>
      <c r="AJ24" s="164"/>
      <c r="AK24" s="164"/>
      <c r="AL24" s="164"/>
      <c r="AM24" s="164"/>
      <c r="AN24" s="194"/>
      <c r="AO24" s="236"/>
      <c r="AP24" s="236"/>
    </row>
    <row r="25" spans="1:63" s="161" customFormat="1" ht="14.25" customHeight="1">
      <c r="A25" s="178"/>
      <c r="B25" s="236"/>
      <c r="C25" s="236"/>
      <c r="D25" s="236"/>
      <c r="E25" s="236"/>
      <c r="F25" s="236"/>
      <c r="G25" s="236"/>
      <c r="H25" s="236"/>
      <c r="I25" s="236"/>
      <c r="J25" s="237"/>
      <c r="K25" s="41"/>
      <c r="L25" s="41"/>
      <c r="M25" s="41"/>
      <c r="N25" s="41"/>
      <c r="O25" s="41"/>
      <c r="P25" s="199"/>
      <c r="Q25" s="199"/>
      <c r="S25" s="178"/>
      <c r="V25" s="1681"/>
      <c r="W25" s="821"/>
      <c r="X25" s="821"/>
      <c r="Y25" s="821"/>
      <c r="Z25" s="821"/>
      <c r="AA25" s="821"/>
      <c r="AB25" s="821"/>
      <c r="AC25" s="821"/>
      <c r="AD25" s="821"/>
      <c r="AE25" s="821"/>
      <c r="AF25" s="821"/>
      <c r="AG25" s="821"/>
      <c r="AH25" s="821"/>
      <c r="AI25" s="821"/>
      <c r="AJ25" s="821"/>
      <c r="AK25" s="821"/>
      <c r="AL25" s="821"/>
      <c r="AM25" s="821"/>
      <c r="AN25" s="1682"/>
    </row>
    <row r="26" spans="1:63" s="161" customFormat="1" ht="14.25" customHeight="1">
      <c r="A26" s="178"/>
      <c r="B26" s="236"/>
      <c r="C26" s="236"/>
      <c r="D26" s="236"/>
      <c r="E26" s="236"/>
      <c r="F26" s="236"/>
      <c r="G26" s="236"/>
      <c r="H26" s="236"/>
      <c r="I26" s="236"/>
      <c r="J26" s="237"/>
      <c r="K26" s="41"/>
      <c r="L26" s="41"/>
      <c r="M26" s="41"/>
      <c r="N26" s="41"/>
      <c r="O26" s="41"/>
      <c r="P26" s="199"/>
      <c r="Q26" s="199"/>
      <c r="S26" s="178"/>
      <c r="V26" s="1681"/>
      <c r="W26" s="821"/>
      <c r="X26" s="821"/>
      <c r="Y26" s="821"/>
      <c r="Z26" s="821"/>
      <c r="AA26" s="821"/>
      <c r="AB26" s="821"/>
      <c r="AC26" s="821"/>
      <c r="AD26" s="821"/>
      <c r="AE26" s="821"/>
      <c r="AF26" s="821"/>
      <c r="AG26" s="821"/>
      <c r="AH26" s="821"/>
      <c r="AI26" s="821"/>
      <c r="AJ26" s="821"/>
      <c r="AK26" s="821"/>
      <c r="AL26" s="821"/>
      <c r="AM26" s="821"/>
      <c r="AN26" s="1682"/>
    </row>
    <row r="27" spans="1:63" s="161" customFormat="1" ht="14.25" customHeight="1">
      <c r="A27" s="178"/>
      <c r="B27" s="236"/>
      <c r="C27" s="236"/>
      <c r="D27" s="236"/>
      <c r="E27" s="236"/>
      <c r="F27" s="236"/>
      <c r="G27" s="236"/>
      <c r="H27" s="236"/>
      <c r="I27" s="236"/>
      <c r="J27" s="237"/>
      <c r="K27" s="41"/>
      <c r="L27" s="41"/>
      <c r="M27" s="41"/>
      <c r="N27" s="41"/>
      <c r="O27" s="41"/>
      <c r="P27" s="199"/>
      <c r="Q27" s="199"/>
      <c r="S27" s="178"/>
      <c r="V27" s="1683"/>
      <c r="W27" s="1199"/>
      <c r="X27" s="1199"/>
      <c r="Y27" s="1199"/>
      <c r="Z27" s="1199"/>
      <c r="AA27" s="1199"/>
      <c r="AB27" s="1199"/>
      <c r="AC27" s="1199"/>
      <c r="AD27" s="1199"/>
      <c r="AE27" s="1199"/>
      <c r="AF27" s="1199"/>
      <c r="AG27" s="1199"/>
      <c r="AH27" s="1199"/>
      <c r="AI27" s="1199"/>
      <c r="AJ27" s="1199"/>
      <c r="AK27" s="1199"/>
      <c r="AL27" s="1199"/>
      <c r="AM27" s="1199"/>
      <c r="AN27" s="1684"/>
    </row>
    <row r="28" spans="1:63" s="161" customFormat="1" ht="14.25" customHeight="1">
      <c r="A28" s="178"/>
      <c r="B28" s="236"/>
      <c r="C28" s="236"/>
      <c r="D28" s="236"/>
      <c r="E28" s="236"/>
      <c r="F28" s="236"/>
      <c r="G28" s="236"/>
      <c r="H28" s="236"/>
      <c r="I28" s="236"/>
      <c r="J28" s="237"/>
      <c r="K28" s="41"/>
      <c r="L28" s="41"/>
      <c r="M28" s="41"/>
      <c r="N28" s="41"/>
      <c r="O28" s="41"/>
      <c r="P28" s="199"/>
      <c r="Q28" s="199"/>
      <c r="S28" s="178"/>
    </row>
    <row r="29" spans="1:63" s="161" customFormat="1" ht="14.25" customHeight="1">
      <c r="A29" s="178"/>
      <c r="B29" s="236"/>
      <c r="C29" s="236"/>
      <c r="D29" s="236"/>
      <c r="E29" s="236"/>
      <c r="F29" s="236"/>
      <c r="G29" s="236"/>
      <c r="H29" s="236"/>
      <c r="I29" s="236"/>
      <c r="J29" s="237"/>
      <c r="K29" s="41"/>
      <c r="L29" s="41"/>
      <c r="M29" s="41"/>
      <c r="N29" s="41"/>
      <c r="O29" s="41"/>
      <c r="P29" s="199"/>
      <c r="Q29" s="199"/>
      <c r="S29" s="178"/>
      <c r="U29" s="66"/>
      <c r="V29" s="340" t="s">
        <v>15</v>
      </c>
      <c r="W29" s="291"/>
      <c r="X29" s="1685" t="s">
        <v>82</v>
      </c>
      <c r="Y29" s="1686"/>
      <c r="Z29" s="1686"/>
      <c r="AA29" s="1686"/>
      <c r="AB29" s="1686"/>
      <c r="AC29" s="1686"/>
      <c r="AD29" s="1686"/>
      <c r="AE29" s="1686"/>
      <c r="AF29" s="1686"/>
      <c r="AG29" s="1686"/>
      <c r="AH29" s="1686"/>
      <c r="AI29" s="1686"/>
      <c r="AJ29" s="1686"/>
      <c r="AK29" s="1686"/>
      <c r="AL29" s="1686"/>
      <c r="AM29" s="1686"/>
      <c r="AN29" s="1687"/>
    </row>
    <row r="30" spans="1:63" s="161" customFormat="1" ht="14.25" customHeight="1">
      <c r="A30" s="178"/>
      <c r="B30" s="236"/>
      <c r="C30" s="236"/>
      <c r="D30" s="236"/>
      <c r="E30" s="236"/>
      <c r="F30" s="236"/>
      <c r="G30" s="236"/>
      <c r="H30" s="236"/>
      <c r="I30" s="236"/>
      <c r="J30" s="237"/>
      <c r="K30" s="41"/>
      <c r="L30" s="41"/>
      <c r="M30" s="41"/>
      <c r="N30" s="41"/>
      <c r="O30" s="41"/>
      <c r="P30" s="199"/>
      <c r="Q30" s="199"/>
      <c r="S30" s="178"/>
      <c r="U30" s="66"/>
      <c r="V30" s="157"/>
      <c r="W30" s="158"/>
      <c r="X30" s="158"/>
      <c r="Y30" s="158"/>
      <c r="Z30" s="158"/>
      <c r="AA30" s="158"/>
      <c r="AB30" s="158"/>
      <c r="AC30" s="158"/>
      <c r="AD30" s="158"/>
      <c r="AE30" s="158"/>
      <c r="AF30" s="158"/>
      <c r="AG30" s="158"/>
      <c r="AH30" s="158"/>
      <c r="AI30" s="158"/>
      <c r="AJ30" s="158"/>
      <c r="AK30" s="158"/>
      <c r="AL30" s="158"/>
      <c r="AM30" s="158"/>
      <c r="AN30" s="190"/>
    </row>
    <row r="31" spans="1:63" s="161" customFormat="1" ht="9.9499999999999993" customHeight="1">
      <c r="A31" s="178"/>
      <c r="B31" s="236"/>
      <c r="C31" s="236"/>
      <c r="D31" s="236"/>
      <c r="E31" s="236"/>
      <c r="F31" s="236"/>
      <c r="G31" s="236"/>
      <c r="H31" s="236"/>
      <c r="I31" s="236"/>
      <c r="J31" s="237"/>
      <c r="K31" s="41"/>
      <c r="L31" s="41"/>
      <c r="M31" s="41"/>
      <c r="N31" s="41"/>
      <c r="O31" s="41"/>
      <c r="P31" s="199"/>
      <c r="Q31" s="199"/>
      <c r="S31" s="178"/>
      <c r="U31" s="66"/>
      <c r="V31" s="163"/>
      <c r="W31" s="164"/>
      <c r="X31" s="164"/>
      <c r="Y31" s="164"/>
      <c r="Z31" s="164"/>
      <c r="AA31" s="164"/>
      <c r="AB31" s="164"/>
      <c r="AC31" s="164"/>
      <c r="AD31" s="164"/>
      <c r="AE31" s="164"/>
      <c r="AF31" s="164"/>
      <c r="AG31" s="164"/>
      <c r="AH31" s="164"/>
      <c r="AI31" s="164"/>
      <c r="AJ31" s="164"/>
      <c r="AK31" s="164"/>
      <c r="AL31" s="164"/>
      <c r="AM31" s="164"/>
      <c r="AN31" s="194"/>
    </row>
    <row r="32" spans="1:63" s="161" customFormat="1" ht="14.25" customHeight="1">
      <c r="A32" s="178"/>
      <c r="B32" s="236"/>
      <c r="C32" s="236"/>
      <c r="D32" s="236"/>
      <c r="E32" s="236"/>
      <c r="F32" s="236"/>
      <c r="G32" s="236"/>
      <c r="H32" s="236"/>
      <c r="I32" s="236"/>
      <c r="J32" s="237"/>
      <c r="K32" s="41"/>
      <c r="L32" s="41"/>
      <c r="M32" s="41"/>
      <c r="N32" s="41"/>
      <c r="O32" s="41"/>
      <c r="P32" s="199"/>
      <c r="Q32" s="199"/>
      <c r="S32" s="178"/>
      <c r="U32" s="66"/>
      <c r="V32" s="163"/>
      <c r="W32" s="164"/>
      <c r="X32" s="164"/>
      <c r="Y32" s="164"/>
      <c r="Z32" s="164"/>
      <c r="AA32" s="164"/>
      <c r="AB32" s="164"/>
      <c r="AC32" s="164"/>
      <c r="AD32" s="164"/>
      <c r="AE32" s="164"/>
      <c r="AF32" s="164"/>
      <c r="AG32" s="164"/>
      <c r="AH32" s="164"/>
      <c r="AI32" s="164"/>
      <c r="AJ32" s="164"/>
      <c r="AK32" s="164"/>
      <c r="AL32" s="164"/>
      <c r="AM32" s="164"/>
      <c r="AN32" s="194"/>
    </row>
    <row r="33" spans="1:63" s="161" customFormat="1" ht="14.25" customHeight="1">
      <c r="A33" s="178"/>
      <c r="B33" s="236"/>
      <c r="C33" s="236"/>
      <c r="D33" s="236"/>
      <c r="E33" s="236"/>
      <c r="F33" s="236"/>
      <c r="G33" s="236"/>
      <c r="H33" s="236"/>
      <c r="I33" s="236"/>
      <c r="J33" s="237"/>
      <c r="K33" s="41"/>
      <c r="L33" s="41"/>
      <c r="M33" s="41"/>
      <c r="N33" s="41"/>
      <c r="O33" s="41"/>
      <c r="P33" s="199"/>
      <c r="Q33" s="199"/>
      <c r="S33" s="178"/>
      <c r="T33" s="14"/>
      <c r="U33" s="14"/>
      <c r="V33" s="163"/>
      <c r="W33" s="164"/>
      <c r="X33" s="164"/>
      <c r="Y33" s="164"/>
      <c r="Z33" s="164"/>
      <c r="AA33" s="164"/>
      <c r="AB33" s="164"/>
      <c r="AC33" s="164"/>
      <c r="AD33" s="164"/>
      <c r="AE33" s="164"/>
      <c r="AF33" s="164"/>
      <c r="AG33" s="164"/>
      <c r="AH33" s="164"/>
      <c r="AI33" s="164"/>
      <c r="AJ33" s="164"/>
      <c r="AK33" s="164"/>
      <c r="AL33" s="164"/>
      <c r="AM33" s="164"/>
      <c r="AN33" s="194"/>
    </row>
    <row r="34" spans="1:63" s="161" customFormat="1" ht="14.25" customHeight="1">
      <c r="A34" s="178"/>
      <c r="B34" s="236"/>
      <c r="C34" s="236"/>
      <c r="D34" s="236"/>
      <c r="E34" s="236"/>
      <c r="F34" s="236"/>
      <c r="G34" s="236"/>
      <c r="H34" s="236"/>
      <c r="I34" s="236"/>
      <c r="J34" s="237"/>
      <c r="K34" s="41"/>
      <c r="L34" s="41"/>
      <c r="M34" s="41"/>
      <c r="N34" s="41"/>
      <c r="O34" s="41"/>
      <c r="P34" s="199"/>
      <c r="Q34" s="199"/>
      <c r="S34" s="178"/>
      <c r="T34" s="14"/>
      <c r="U34" s="14"/>
      <c r="V34" s="211"/>
      <c r="W34" s="212"/>
      <c r="X34" s="212"/>
      <c r="Y34" s="212"/>
      <c r="Z34" s="212"/>
      <c r="AA34" s="212"/>
      <c r="AB34" s="212"/>
      <c r="AC34" s="212"/>
      <c r="AD34" s="212"/>
      <c r="AE34" s="212"/>
      <c r="AF34" s="212"/>
      <c r="AG34" s="212"/>
      <c r="AH34" s="212"/>
      <c r="AI34" s="212"/>
      <c r="AJ34" s="212"/>
      <c r="AK34" s="212"/>
      <c r="AL34" s="212"/>
      <c r="AM34" s="212"/>
      <c r="AN34" s="213"/>
      <c r="AO34" s="210"/>
      <c r="AP34" s="210"/>
      <c r="BJ34" s="1688">
        <v>0.51</v>
      </c>
      <c r="BK34" s="1688"/>
    </row>
    <row r="35" spans="1:63" s="161" customFormat="1" ht="14.25" customHeight="1">
      <c r="A35" s="178"/>
      <c r="B35" s="236"/>
      <c r="C35" s="236"/>
      <c r="D35" s="236"/>
      <c r="E35" s="236"/>
      <c r="F35" s="236"/>
      <c r="G35" s="236"/>
      <c r="H35" s="236"/>
      <c r="I35" s="236"/>
      <c r="J35" s="237"/>
      <c r="K35" s="41"/>
      <c r="L35" s="41"/>
      <c r="M35" s="41"/>
      <c r="N35" s="41"/>
      <c r="O35" s="41"/>
      <c r="P35" s="199"/>
      <c r="Q35" s="199"/>
      <c r="S35" s="178"/>
      <c r="T35" s="14"/>
      <c r="U35" s="14"/>
      <c r="AO35" s="338"/>
      <c r="AP35" s="338"/>
      <c r="BJ35" s="41"/>
      <c r="BK35" s="41"/>
    </row>
    <row r="36" spans="1:63" s="161" customFormat="1" ht="14.25" customHeight="1">
      <c r="A36" s="85">
        <f>VLOOKUP(BJ34,[1]eMHH!$F$4:$H$3000,3,FALSE)</f>
        <v>0.04</v>
      </c>
      <c r="B36" s="85"/>
      <c r="C36" s="70" t="str">
        <f>VLOOKUP(BJ34,[1]eMHH!$I$4:$BW$185,13,FALSE)</f>
        <v>Village Code</v>
      </c>
      <c r="D36" s="71"/>
      <c r="E36" s="71"/>
      <c r="F36" s="72"/>
      <c r="G36" s="359" t="s">
        <v>2</v>
      </c>
      <c r="H36" s="359"/>
      <c r="I36" s="359"/>
      <c r="J36" s="359"/>
      <c r="K36" s="359"/>
      <c r="L36" s="359"/>
      <c r="M36" s="359"/>
      <c r="N36" s="359"/>
      <c r="O36" s="359"/>
      <c r="P36" s="359"/>
      <c r="Q36" s="359"/>
      <c r="R36" s="359"/>
      <c r="S36" s="359"/>
      <c r="T36" s="41"/>
      <c r="U36" s="19">
        <f>VLOOKUP(BJ36,[1]eMHH!$F$4:$H$3000,3,FALSE)</f>
        <v>0.05</v>
      </c>
      <c r="V36" s="145"/>
      <c r="W36" s="70" t="str">
        <f>VLOOKUP(BJ36,[1]eMHH!$I$4:$BW$185,13,FALSE)</f>
        <v>Household Code</v>
      </c>
      <c r="X36" s="71"/>
      <c r="Y36" s="72"/>
      <c r="Z36" s="1" t="s">
        <v>4</v>
      </c>
      <c r="AA36" s="2"/>
      <c r="AB36" s="2"/>
      <c r="AC36" s="2"/>
      <c r="AD36" s="2"/>
      <c r="AE36" s="2"/>
      <c r="AF36" s="2"/>
      <c r="AG36" s="3"/>
      <c r="AH36" s="1689">
        <v>1</v>
      </c>
      <c r="AI36" s="102" t="str">
        <f>VLOOKUP(BJ36,[1]eMHH!$I$4:$BW$185,17,FALSE)</f>
        <v>Same Male Respondent</v>
      </c>
      <c r="AJ36" s="103"/>
      <c r="AK36" s="103"/>
      <c r="AL36" s="1690"/>
      <c r="AM36" s="1689">
        <v>2</v>
      </c>
      <c r="AN36" s="102" t="str">
        <f>VLOOKUP(BJ36,[1]eMHH!$I$4:$BW$185,18,FALSE)</f>
        <v>Different Male Respondent, Same Household</v>
      </c>
      <c r="AO36" s="103"/>
      <c r="AP36" s="103"/>
      <c r="AQ36" s="103"/>
      <c r="AR36" s="103"/>
      <c r="AS36" s="103" t="str">
        <f>VLOOKUP(BJ36,[1]eMHH!$I$4:$BW$185,19,FALSE)</f>
        <v>Relation to Original Male Respondent:</v>
      </c>
      <c r="AT36" s="103"/>
      <c r="AU36" s="103"/>
      <c r="AV36" s="103"/>
      <c r="AW36" s="103"/>
      <c r="AX36" s="1691"/>
      <c r="AY36" s="78" t="s">
        <v>4</v>
      </c>
      <c r="AZ36" s="78"/>
      <c r="BA36" s="78"/>
      <c r="BB36" s="78"/>
      <c r="BC36" s="78"/>
      <c r="BD36" s="79"/>
      <c r="BE36" s="73">
        <v>3</v>
      </c>
      <c r="BF36" s="1692" t="str">
        <f>VLOOKUP(BJ36,[1]eMHH!$I$4:$BW$185,20,FALSE)</f>
        <v>Different Household, Same Dwelling</v>
      </c>
      <c r="BG36" s="1693"/>
      <c r="BH36" s="1693"/>
      <c r="BI36" s="1694"/>
      <c r="BJ36" s="1688">
        <v>0.5</v>
      </c>
      <c r="BK36" s="1688"/>
    </row>
    <row r="37" spans="1:63" s="161" customFormat="1" ht="16.5" customHeight="1">
      <c r="A37" s="85"/>
      <c r="B37" s="85"/>
      <c r="C37" s="80"/>
      <c r="D37" s="81"/>
      <c r="E37" s="81"/>
      <c r="F37" s="82"/>
      <c r="G37" s="359"/>
      <c r="H37" s="359"/>
      <c r="I37" s="359"/>
      <c r="J37" s="359"/>
      <c r="K37" s="359"/>
      <c r="L37" s="359"/>
      <c r="M37" s="359"/>
      <c r="N37" s="359"/>
      <c r="O37" s="359"/>
      <c r="P37" s="359"/>
      <c r="Q37" s="359"/>
      <c r="R37" s="359"/>
      <c r="S37" s="359"/>
      <c r="T37" s="41"/>
      <c r="U37" s="34"/>
      <c r="V37" s="147"/>
      <c r="W37" s="80"/>
      <c r="X37" s="81"/>
      <c r="Y37" s="82"/>
      <c r="Z37" s="7"/>
      <c r="AA37" s="8"/>
      <c r="AB37" s="8"/>
      <c r="AC37" s="8"/>
      <c r="AD37" s="8"/>
      <c r="AE37" s="8"/>
      <c r="AF37" s="8"/>
      <c r="AG37" s="9"/>
      <c r="AH37" s="1695"/>
      <c r="AI37" s="113"/>
      <c r="AJ37" s="114"/>
      <c r="AK37" s="114"/>
      <c r="AL37" s="1696"/>
      <c r="AM37" s="1695"/>
      <c r="AN37" s="113"/>
      <c r="AO37" s="114"/>
      <c r="AP37" s="114"/>
      <c r="AQ37" s="114"/>
      <c r="AR37" s="114"/>
      <c r="AS37" s="114"/>
      <c r="AT37" s="114"/>
      <c r="AU37" s="114"/>
      <c r="AV37" s="114"/>
      <c r="AW37" s="114"/>
      <c r="AX37" s="1697"/>
      <c r="AY37" s="88"/>
      <c r="AZ37" s="88"/>
      <c r="BA37" s="88"/>
      <c r="BB37" s="88"/>
      <c r="BC37" s="88"/>
      <c r="BD37" s="89"/>
      <c r="BE37" s="73"/>
      <c r="BF37" s="1698"/>
      <c r="BG37" s="1699"/>
      <c r="BH37" s="1699"/>
      <c r="BI37" s="1700"/>
    </row>
    <row r="38" spans="1:63" s="161" customFormat="1" ht="18" customHeight="1">
      <c r="A38" s="85"/>
      <c r="B38" s="85"/>
      <c r="C38" s="80"/>
      <c r="D38" s="81"/>
      <c r="E38" s="81"/>
      <c r="F38" s="82"/>
      <c r="G38" s="359"/>
      <c r="H38" s="359"/>
      <c r="I38" s="359"/>
      <c r="J38" s="359"/>
      <c r="K38" s="359"/>
      <c r="L38" s="359"/>
      <c r="M38" s="359"/>
      <c r="N38" s="359"/>
      <c r="O38" s="359"/>
      <c r="P38" s="359"/>
      <c r="Q38" s="359"/>
      <c r="R38" s="359"/>
      <c r="S38" s="359"/>
      <c r="T38" s="14"/>
      <c r="U38" s="34"/>
      <c r="V38" s="147"/>
      <c r="W38" s="80"/>
      <c r="X38" s="81"/>
      <c r="Y38" s="82"/>
      <c r="Z38" s="1701"/>
      <c r="AA38" s="1702"/>
      <c r="AB38" s="1702"/>
      <c r="AC38" s="1702"/>
      <c r="AD38" s="1702"/>
      <c r="AE38" s="1702"/>
      <c r="AF38" s="1702"/>
      <c r="AG38" s="1703"/>
      <c r="AH38" s="50"/>
      <c r="AI38" s="1701"/>
      <c r="AJ38" s="1702"/>
      <c r="AK38" s="1703"/>
      <c r="AL38" s="50"/>
      <c r="AM38" s="1704"/>
      <c r="AN38" s="1705"/>
      <c r="AO38" s="1705"/>
      <c r="AP38" s="1705"/>
      <c r="AQ38" s="1705"/>
      <c r="AR38" s="1706"/>
      <c r="AS38" s="1707"/>
      <c r="AT38" s="1708"/>
      <c r="AU38" s="1708"/>
      <c r="AV38" s="1708"/>
      <c r="AW38" s="1709"/>
      <c r="AX38" s="984"/>
      <c r="AY38" s="984"/>
      <c r="AZ38" s="984"/>
      <c r="BA38" s="984"/>
      <c r="BB38" s="984"/>
      <c r="BC38" s="984"/>
      <c r="BD38" s="984"/>
      <c r="BE38" s="984"/>
      <c r="BF38" s="984"/>
      <c r="BG38" s="984"/>
      <c r="BH38" s="984"/>
      <c r="BI38" s="985"/>
      <c r="BJ38" s="155"/>
      <c r="BK38" s="155"/>
    </row>
    <row r="39" spans="1:63" ht="18" customHeight="1">
      <c r="A39" s="85"/>
      <c r="B39" s="85"/>
      <c r="C39" s="80"/>
      <c r="D39" s="81"/>
      <c r="E39" s="81"/>
      <c r="F39" s="82"/>
      <c r="G39" s="359"/>
      <c r="H39" s="359"/>
      <c r="I39" s="359"/>
      <c r="J39" s="359"/>
      <c r="K39" s="359"/>
      <c r="L39" s="359"/>
      <c r="M39" s="359"/>
      <c r="N39" s="359"/>
      <c r="O39" s="359"/>
      <c r="P39" s="359"/>
      <c r="Q39" s="359"/>
      <c r="R39" s="359"/>
      <c r="S39" s="359"/>
      <c r="U39" s="34"/>
      <c r="V39" s="147"/>
      <c r="W39" s="80"/>
      <c r="X39" s="81"/>
      <c r="Y39" s="82"/>
      <c r="Z39" s="101" t="s">
        <v>23</v>
      </c>
      <c r="AA39" s="102" t="str">
        <f>VLOOKUP(BJ36,[1]eMHH!$I$4:$BW$185,16,FALSE)</f>
        <v>New Dwelling</v>
      </c>
      <c r="AB39" s="103"/>
      <c r="AC39" s="103"/>
      <c r="AD39" s="1691"/>
      <c r="AE39" s="105" t="str">
        <f>VLOOKUP(BJ36,[1]eMHH!$I$4:$BW$185,23,FALSE)</f>
        <v>Number of New Dwellings Surveyed in Village:</v>
      </c>
      <c r="AF39" s="105"/>
      <c r="AG39" s="105"/>
      <c r="AH39" s="105"/>
      <c r="AI39" s="105"/>
      <c r="AJ39" s="105"/>
      <c r="AK39" s="1710"/>
      <c r="AL39" s="55" t="s">
        <v>4</v>
      </c>
      <c r="AM39" s="56"/>
      <c r="AN39" s="56"/>
      <c r="AO39" s="56"/>
      <c r="AP39" s="56"/>
      <c r="AQ39" s="56"/>
      <c r="AR39" s="57"/>
      <c r="AS39" s="40">
        <v>1</v>
      </c>
      <c r="AT39" s="41" t="str">
        <f>VLOOKUP(BJ36,[1]eMHH!$I$4:$BW$185,21,FALSE)</f>
        <v>Next Dwelling</v>
      </c>
      <c r="BA39" s="42"/>
      <c r="BB39" s="11"/>
      <c r="BC39" s="11"/>
      <c r="BD39" s="11"/>
      <c r="BE39" s="11"/>
      <c r="BF39" s="11"/>
      <c r="BG39" s="11"/>
      <c r="BH39" s="11"/>
      <c r="BI39" s="1711"/>
    </row>
    <row r="40" spans="1:63" ht="14.25" customHeight="1">
      <c r="A40" s="85"/>
      <c r="B40" s="85"/>
      <c r="C40" s="109"/>
      <c r="D40" s="110"/>
      <c r="E40" s="110"/>
      <c r="F40" s="111"/>
      <c r="G40" s="359"/>
      <c r="H40" s="359"/>
      <c r="I40" s="359"/>
      <c r="J40" s="359"/>
      <c r="K40" s="359"/>
      <c r="L40" s="359"/>
      <c r="M40" s="359"/>
      <c r="N40" s="359"/>
      <c r="O40" s="359"/>
      <c r="P40" s="359"/>
      <c r="Q40" s="359"/>
      <c r="R40" s="359"/>
      <c r="S40" s="359"/>
      <c r="T40" s="146"/>
      <c r="U40" s="45"/>
      <c r="V40" s="148"/>
      <c r="W40" s="109"/>
      <c r="X40" s="110"/>
      <c r="Y40" s="111"/>
      <c r="Z40" s="112"/>
      <c r="AA40" s="113"/>
      <c r="AB40" s="114"/>
      <c r="AC40" s="114"/>
      <c r="AD40" s="1697"/>
      <c r="AE40" s="116"/>
      <c r="AF40" s="116"/>
      <c r="AG40" s="116"/>
      <c r="AH40" s="116"/>
      <c r="AI40" s="116"/>
      <c r="AJ40" s="116"/>
      <c r="AK40" s="1712"/>
      <c r="AL40" s="63"/>
      <c r="AM40" s="64"/>
      <c r="AN40" s="64"/>
      <c r="AO40" s="64"/>
      <c r="AP40" s="64"/>
      <c r="AQ40" s="64"/>
      <c r="AR40" s="65"/>
      <c r="AS40" s="23">
        <v>2</v>
      </c>
      <c r="AT40" s="49" t="str">
        <f>VLOOKUP(BJ36,[1]eMHH!$I$4:$BW$185,22,FALSE)</f>
        <v>Selected by Selection Procedure</v>
      </c>
      <c r="AU40" s="44"/>
      <c r="AV40" s="44"/>
      <c r="AW40" s="44"/>
      <c r="AX40" s="44"/>
      <c r="AY40" s="44"/>
      <c r="AZ40" s="44"/>
      <c r="BA40" s="118"/>
      <c r="BB40" s="51"/>
      <c r="BC40" s="51"/>
      <c r="BD40" s="51"/>
      <c r="BE40" s="51"/>
      <c r="BF40" s="51"/>
      <c r="BG40" s="51"/>
      <c r="BH40" s="51"/>
      <c r="BI40" s="52"/>
      <c r="BJ40" s="41"/>
      <c r="BK40" s="41"/>
    </row>
    <row r="41" spans="1:63" ht="18" customHeight="1"/>
    <row r="42" spans="1:63" s="155" customFormat="1">
      <c r="A42" s="14"/>
      <c r="B42" s="14"/>
      <c r="C42" s="14"/>
      <c r="D42" s="14"/>
      <c r="E42" s="14"/>
      <c r="F42" s="14"/>
      <c r="G42" s="14"/>
      <c r="H42" s="14"/>
      <c r="I42" s="14"/>
      <c r="J42" s="14"/>
      <c r="K42" s="14"/>
      <c r="L42" s="14"/>
      <c r="M42" s="14"/>
      <c r="N42" s="14"/>
      <c r="O42" s="14"/>
      <c r="P42" s="14"/>
      <c r="Q42" s="14"/>
      <c r="R42" s="14"/>
      <c r="S42" s="14"/>
      <c r="T42" s="14"/>
      <c r="U42" s="1713"/>
      <c r="V42" s="1713"/>
      <c r="W42" s="1714"/>
      <c r="X42" s="1714"/>
      <c r="Y42" s="1714"/>
      <c r="Z42" s="14"/>
      <c r="AA42" s="14"/>
      <c r="AB42" s="14"/>
      <c r="AC42" s="14"/>
      <c r="AD42" s="14"/>
      <c r="AE42" s="14"/>
      <c r="AF42" s="14"/>
      <c r="AG42" s="14"/>
      <c r="AH42" s="14"/>
      <c r="AI42" s="14"/>
      <c r="AJ42" s="14"/>
      <c r="AK42" s="14"/>
      <c r="AL42" s="14"/>
      <c r="AM42" s="14"/>
      <c r="AN42" s="14"/>
      <c r="AO42" s="14"/>
      <c r="AP42" s="14"/>
      <c r="AQ42" s="14"/>
      <c r="AR42" s="14"/>
      <c r="AS42" s="14"/>
      <c r="AT42" s="14"/>
      <c r="AU42" s="14"/>
      <c r="AV42" s="14"/>
      <c r="AW42" s="14"/>
      <c r="AX42" s="14"/>
      <c r="AY42" s="14"/>
      <c r="AZ42" s="14"/>
      <c r="BA42" s="14"/>
      <c r="BB42" s="14"/>
      <c r="BC42" s="14"/>
      <c r="BD42" s="14"/>
      <c r="BE42" s="14"/>
      <c r="BF42" s="14"/>
      <c r="BG42" s="14"/>
      <c r="BH42" s="14"/>
      <c r="BI42" s="14"/>
    </row>
    <row r="43" spans="1:63" ht="15.75" customHeight="1"/>
    <row r="44" spans="1:63" ht="15.75" customHeight="1"/>
  </sheetData>
  <mergeCells count="42">
    <mergeCell ref="BJ34:BK34"/>
    <mergeCell ref="BJ36:BK36"/>
    <mergeCell ref="BF36:BI37"/>
    <mergeCell ref="AY36:BD37"/>
    <mergeCell ref="W36:Y40"/>
    <mergeCell ref="BE36:BE37"/>
    <mergeCell ref="AS36:AX37"/>
    <mergeCell ref="V30:AN34"/>
    <mergeCell ref="AM36:AM37"/>
    <mergeCell ref="AH36:AH37"/>
    <mergeCell ref="AN36:AR37"/>
    <mergeCell ref="AI36:AL37"/>
    <mergeCell ref="AL39:AR40"/>
    <mergeCell ref="AE39:AK40"/>
    <mergeCell ref="V22:AN24"/>
    <mergeCell ref="X29:AN29"/>
    <mergeCell ref="V29:W29"/>
    <mergeCell ref="X20:AN20"/>
    <mergeCell ref="V20:W20"/>
    <mergeCell ref="V18:AN19"/>
    <mergeCell ref="V14:W14"/>
    <mergeCell ref="X14:AN14"/>
    <mergeCell ref="A1:BI1"/>
    <mergeCell ref="BJ14:BK14"/>
    <mergeCell ref="BJ15:BK15"/>
    <mergeCell ref="BJ18:BK18"/>
    <mergeCell ref="BJ19:BK19"/>
    <mergeCell ref="BJ8:BK8"/>
    <mergeCell ref="BJ11:BK11"/>
    <mergeCell ref="B11:BH12"/>
    <mergeCell ref="B8:BH9"/>
    <mergeCell ref="BJ3:BK3"/>
    <mergeCell ref="BJ5:BK5"/>
    <mergeCell ref="B5:BH6"/>
    <mergeCell ref="B3:BH3"/>
    <mergeCell ref="C36:F40"/>
    <mergeCell ref="A36:B40"/>
    <mergeCell ref="Z39:Z40"/>
    <mergeCell ref="Z36:AG37"/>
    <mergeCell ref="AA39:AD40"/>
    <mergeCell ref="G36:S40"/>
    <mergeCell ref="U36:V40"/>
  </mergeCells>
  <printOptions horizontalCentered="1"/>
  <pageMargins left="0.196850393700787" right="0.196850393700787" top="0.196850393700787" bottom="0.196850393700787" header="0" footer="0"/>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dimension ref="A1:BM47"/>
  <sheetViews>
    <sheetView view="pageBreakPreview" zoomScaleSheetLayoutView="100" workbookViewId="0">
      <selection sqref="A1:BI1"/>
    </sheetView>
  </sheetViews>
  <sheetFormatPr defaultRowHeight="11.25"/>
  <cols>
    <col min="1" max="19" width="2.42578125" style="14" customWidth="1"/>
    <col min="20" max="21" width="1.7109375" style="14" customWidth="1"/>
    <col min="22" max="40" width="2.42578125" style="14" customWidth="1"/>
    <col min="41" max="42" width="1.7109375" style="14" customWidth="1"/>
    <col min="43" max="61" width="2.42578125" style="14" customWidth="1"/>
    <col min="62" max="62" width="2.5703125" style="155" bestFit="1" customWidth="1"/>
    <col min="63" max="63" width="2.140625" style="155" customWidth="1"/>
    <col min="64" max="64" width="2.140625" style="13" customWidth="1"/>
    <col min="65" max="65" width="2.5703125" style="13" bestFit="1" customWidth="1"/>
    <col min="66" max="94" width="2.140625" style="13" customWidth="1"/>
    <col min="95" max="16384" width="9.140625" style="13"/>
  </cols>
  <sheetData>
    <row r="1" spans="1:65" ht="15.75" customHeight="1">
      <c r="A1" s="10" t="str">
        <f>CONCATENATE([1]Sections!$A$1:$E$1," - / - ",[1]Sections!$A$4," ",[1]Sections!$B$4,": ",[1]Sections!$D$4," [ ",[1]Sections!$V$2," ",ROMAN(COUNT($BM$1:$BM$925))," / ",ROMAN(BM1)," ]")</f>
        <v>Male Head of Household Questionnaire - / - Section 1: Basic Information [ Page I / I ]</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74">
        <v>2.08</v>
      </c>
      <c r="BK1" s="1652"/>
      <c r="BM1" s="13">
        <v>1</v>
      </c>
    </row>
    <row r="2" spans="1:65" ht="6" customHeight="1">
      <c r="BJ2" s="186">
        <f>VLOOKUP(BJ1,[1]eMHH!$I$4:$DV$515,65,FALSE)</f>
        <v>7</v>
      </c>
      <c r="BK2" s="186"/>
    </row>
    <row r="3" spans="1:65" ht="15" customHeight="1">
      <c r="A3" s="172">
        <f>VLOOKUP(BJ4,[1]eMHH!$F$4:$H$3000,3,FALSE)</f>
        <v>1.01</v>
      </c>
      <c r="B3" s="173"/>
      <c r="C3" s="226" t="str">
        <f>VLOOKUP(BJ4,[1]eMHH!$I$4:$DV$3046,13,FALSE)</f>
        <v>How old are you?</v>
      </c>
      <c r="D3" s="159"/>
      <c r="E3" s="159"/>
      <c r="F3" s="159"/>
      <c r="G3" s="159"/>
      <c r="H3" s="159"/>
      <c r="I3" s="159"/>
      <c r="J3" s="159"/>
      <c r="K3" s="159"/>
      <c r="L3" s="159"/>
      <c r="M3" s="159"/>
      <c r="N3" s="159"/>
      <c r="O3" s="159"/>
      <c r="P3" s="159"/>
      <c r="Q3" s="159"/>
      <c r="R3" s="159"/>
      <c r="S3" s="160"/>
      <c r="T3" s="13"/>
      <c r="U3" s="171"/>
      <c r="V3" s="1653">
        <f>VLOOKUP(BJ1,[1]eMHH!$F$4:$H$3000,3,FALSE)</f>
        <v>1.04</v>
      </c>
      <c r="W3" s="1654"/>
      <c r="X3" s="169" t="str">
        <f>VLOOKUP(BJ1,[1]eMHH!$I$4:$DV$515,13,FALSE)</f>
        <v>What was the main source of the electricity?</v>
      </c>
      <c r="Y3" s="169"/>
      <c r="Z3" s="169"/>
      <c r="AA3" s="169"/>
      <c r="AB3" s="169"/>
      <c r="AC3" s="169"/>
      <c r="AD3" s="169"/>
      <c r="AE3" s="169"/>
      <c r="AF3" s="169"/>
      <c r="AG3" s="169"/>
      <c r="AH3" s="169"/>
      <c r="AI3" s="169"/>
      <c r="AJ3" s="169"/>
      <c r="AK3" s="169"/>
      <c r="AL3" s="169"/>
      <c r="AM3" s="169"/>
      <c r="AN3" s="170"/>
      <c r="AO3" s="13"/>
      <c r="AP3" s="13"/>
      <c r="AQ3" s="161"/>
      <c r="AR3" s="161"/>
      <c r="AS3" s="189"/>
      <c r="AT3" s="189"/>
      <c r="AU3" s="189"/>
      <c r="AV3" s="189"/>
      <c r="AW3" s="189"/>
      <c r="AX3" s="189"/>
      <c r="AY3" s="189"/>
      <c r="AZ3" s="189"/>
      <c r="BA3" s="189"/>
      <c r="BB3" s="189"/>
      <c r="BC3" s="189"/>
      <c r="BD3" s="189"/>
      <c r="BE3" s="189"/>
      <c r="BF3" s="189"/>
      <c r="BG3" s="189"/>
      <c r="BH3" s="189"/>
      <c r="BI3" s="189"/>
      <c r="BJ3" s="193">
        <f>VLOOKUP(BJ1,[1]eMHH!$I$4:$DV$3046,4,FALSE)</f>
        <v>0</v>
      </c>
      <c r="BK3" s="193"/>
    </row>
    <row r="4" spans="1:65" ht="14.25" customHeight="1">
      <c r="A4" s="349" t="str">
        <f>VLOOKUP(BJ4,[1]eMHH!$I$4:$DV$3046,14,FALSE)</f>
        <v>[USE HISTORICAL EVENTS CARD TO ESTIMATE IF RESPONDENT DOES NOT KNOW]</v>
      </c>
      <c r="B4" s="350"/>
      <c r="C4" s="350"/>
      <c r="D4" s="350"/>
      <c r="E4" s="350"/>
      <c r="F4" s="350"/>
      <c r="G4" s="350"/>
      <c r="H4" s="350"/>
      <c r="I4" s="350"/>
      <c r="J4" s="350"/>
      <c r="K4" s="350"/>
      <c r="L4" s="350"/>
      <c r="M4" s="350"/>
      <c r="N4" s="350"/>
      <c r="O4" s="350"/>
      <c r="P4" s="350"/>
      <c r="Q4" s="350"/>
      <c r="R4" s="350"/>
      <c r="S4" s="351"/>
      <c r="T4" s="13"/>
      <c r="U4" s="171"/>
      <c r="V4" s="175">
        <v>1</v>
      </c>
      <c r="W4" s="176" t="str">
        <f>VLOOKUP(BJ1,[1]eMHH!$I$4:$DU$515,15,FALSE)</f>
        <v>National Electrical Grid</v>
      </c>
      <c r="X4" s="155"/>
      <c r="Y4" s="155"/>
      <c r="Z4" s="155"/>
      <c r="AA4" s="155"/>
      <c r="AB4" s="155"/>
      <c r="AC4" s="155"/>
      <c r="AD4" s="155"/>
      <c r="AE4" s="195">
        <v>4</v>
      </c>
      <c r="AF4" s="188" t="str">
        <f>VLOOKUP(BJ1,[1]eMHH!$I$4:$DU$515,18,FALSE)</f>
        <v>Generator (Solar)</v>
      </c>
      <c r="AG4" s="1651"/>
      <c r="AH4" s="155"/>
      <c r="AI4" s="155"/>
      <c r="AJ4" s="155"/>
      <c r="AK4" s="155"/>
      <c r="AL4" s="155"/>
      <c r="AM4" s="41"/>
      <c r="AN4" s="274"/>
      <c r="AO4" s="13"/>
      <c r="AP4" s="13"/>
      <c r="AQ4" s="161"/>
      <c r="AR4" s="161"/>
      <c r="AS4" s="189"/>
      <c r="AT4" s="189"/>
      <c r="AU4" s="189"/>
      <c r="AV4" s="189"/>
      <c r="AW4" s="189"/>
      <c r="AX4" s="189"/>
      <c r="AY4" s="189"/>
      <c r="AZ4" s="189"/>
      <c r="BA4" s="189"/>
      <c r="BB4" s="189"/>
      <c r="BC4" s="189"/>
      <c r="BD4" s="189"/>
      <c r="BE4" s="189"/>
      <c r="BF4" s="189"/>
      <c r="BG4" s="189"/>
      <c r="BH4" s="189"/>
      <c r="BI4" s="189"/>
      <c r="BJ4" s="174">
        <v>1.02</v>
      </c>
      <c r="BK4" s="174"/>
    </row>
    <row r="5" spans="1:65" ht="14.25" customHeight="1">
      <c r="A5" s="692"/>
      <c r="B5" s="676"/>
      <c r="C5" s="676"/>
      <c r="D5" s="676"/>
      <c r="E5" s="676"/>
      <c r="F5" s="676"/>
      <c r="G5" s="676"/>
      <c r="H5" s="676"/>
      <c r="I5" s="676"/>
      <c r="J5" s="676"/>
      <c r="K5" s="676"/>
      <c r="L5" s="676"/>
      <c r="M5" s="676"/>
      <c r="N5" s="676"/>
      <c r="O5" s="676"/>
      <c r="P5" s="676"/>
      <c r="Q5" s="676"/>
      <c r="R5" s="676"/>
      <c r="S5" s="677"/>
      <c r="T5" s="13"/>
      <c r="U5" s="171"/>
      <c r="V5" s="175">
        <v>2</v>
      </c>
      <c r="W5" s="188" t="str">
        <f>VLOOKUP(BJ1,[1]eMHH!$I$4:$DU$515,16,FALSE)</f>
        <v>Generator (Petrol / Diesel)</v>
      </c>
      <c r="X5" s="781"/>
      <c r="Y5" s="781"/>
      <c r="Z5" s="781"/>
      <c r="AA5" s="781"/>
      <c r="AB5" s="781"/>
      <c r="AC5" s="781"/>
      <c r="AD5" s="781"/>
      <c r="AE5" s="175">
        <v>5</v>
      </c>
      <c r="AF5" s="188" t="str">
        <f>VLOOKUP(BJ1,[1]eMHH!$I$4:$DU$515,19,FALSE)</f>
        <v>Generator (Wind)</v>
      </c>
      <c r="AG5" s="1651"/>
      <c r="AH5" s="155"/>
      <c r="AI5" s="781"/>
      <c r="AJ5" s="781"/>
      <c r="AK5" s="781"/>
      <c r="AL5" s="781"/>
      <c r="AM5" s="41"/>
      <c r="AN5" s="175" t="s">
        <v>0</v>
      </c>
      <c r="AO5" s="13"/>
      <c r="AP5" s="13"/>
      <c r="AQ5" s="161"/>
      <c r="AR5" s="161"/>
      <c r="AS5" s="189"/>
      <c r="AT5" s="189"/>
      <c r="AU5" s="189"/>
      <c r="AV5" s="189"/>
      <c r="AW5" s="189"/>
      <c r="AX5" s="189"/>
      <c r="AY5" s="189"/>
      <c r="AZ5" s="189"/>
      <c r="BA5" s="189"/>
      <c r="BB5" s="189"/>
      <c r="BC5" s="189"/>
      <c r="BD5" s="189"/>
      <c r="BE5" s="189"/>
      <c r="BF5" s="189"/>
      <c r="BG5" s="189"/>
      <c r="BH5" s="189"/>
      <c r="BI5" s="189"/>
      <c r="BJ5" s="579">
        <f>VLOOKUP(BJ4,[1]eMHH!$I$4:$BU$30046,65,FALSE)</f>
        <v>1</v>
      </c>
      <c r="BK5" s="579"/>
    </row>
    <row r="6" spans="1:65" ht="14.25" customHeight="1">
      <c r="A6" s="4" t="s">
        <v>2</v>
      </c>
      <c r="B6" s="5"/>
      <c r="C6" s="5"/>
      <c r="D6" s="5"/>
      <c r="E6" s="5"/>
      <c r="F6" s="5"/>
      <c r="G6" s="5"/>
      <c r="H6" s="5"/>
      <c r="I6" s="5"/>
      <c r="J6" s="5"/>
      <c r="K6" s="5"/>
      <c r="L6" s="5"/>
      <c r="M6" s="5"/>
      <c r="N6" s="5"/>
      <c r="O6" s="5"/>
      <c r="P6" s="5"/>
      <c r="Q6" s="209" t="str">
        <f>VLOOKUP(BJ$4,[1]eMHH!$I$4:$DV$3046,15,FALSE)</f>
        <v>Years</v>
      </c>
      <c r="R6" s="422"/>
      <c r="S6" s="422"/>
      <c r="T6" s="62"/>
      <c r="U6" s="1655"/>
      <c r="V6" s="214">
        <v>3</v>
      </c>
      <c r="W6" s="344" t="str">
        <f>VLOOKUP(BJ1,[1]eMHH!$I$4:$DU$515,17,FALSE)</f>
        <v>Generator (Micro-Hydro)</v>
      </c>
      <c r="X6" s="62"/>
      <c r="Y6" s="62"/>
      <c r="Z6" s="62"/>
      <c r="AA6" s="62"/>
      <c r="AB6" s="62"/>
      <c r="AC6" s="62"/>
      <c r="AD6" s="62"/>
      <c r="AE6" s="214">
        <v>6</v>
      </c>
      <c r="AF6" s="188" t="str">
        <f>VLOOKUP(BJ1,[1]eMHH!$I$4:$DU$515,20,FALSE)</f>
        <v>Battery</v>
      </c>
      <c r="AG6" s="1651"/>
      <c r="AH6" s="155"/>
      <c r="AI6" s="781"/>
      <c r="AJ6" s="781"/>
      <c r="AK6" s="781"/>
      <c r="AL6" s="781"/>
      <c r="AM6" s="41"/>
      <c r="AN6" s="175" t="s">
        <v>1</v>
      </c>
      <c r="AO6" s="1651"/>
      <c r="AP6" s="1651"/>
      <c r="AQ6" s="343"/>
      <c r="AR6" s="1656"/>
      <c r="AS6" s="1656"/>
      <c r="AT6" s="1656"/>
      <c r="AU6" s="1656"/>
      <c r="AV6" s="13"/>
      <c r="AW6" s="13"/>
      <c r="AX6" s="13"/>
      <c r="AY6" s="13"/>
      <c r="AZ6" s="13"/>
      <c r="BA6" s="13"/>
      <c r="BB6" s="13"/>
      <c r="BC6" s="13"/>
      <c r="BD6" s="13"/>
      <c r="BE6" s="13"/>
      <c r="BF6" s="13"/>
      <c r="BG6" s="13"/>
      <c r="BH6" s="13"/>
      <c r="BI6" s="13"/>
      <c r="BJ6" s="193">
        <f>VLOOKUP(BJ4,[1]eMHH!$I$4:$DV$3046,4,FALSE)</f>
        <v>0</v>
      </c>
      <c r="BK6" s="193"/>
    </row>
    <row r="7" spans="1:65" ht="14.25" customHeight="1">
      <c r="A7" s="7"/>
      <c r="B7" s="8"/>
      <c r="C7" s="8"/>
      <c r="D7" s="8"/>
      <c r="E7" s="8"/>
      <c r="F7" s="8"/>
      <c r="G7" s="8"/>
      <c r="H7" s="8"/>
      <c r="I7" s="8"/>
      <c r="J7" s="8"/>
      <c r="K7" s="8"/>
      <c r="L7" s="8"/>
      <c r="M7" s="8"/>
      <c r="N7" s="8"/>
      <c r="O7" s="8"/>
      <c r="P7" s="8"/>
      <c r="Q7" s="1657"/>
      <c r="R7" s="421"/>
      <c r="S7" s="421"/>
      <c r="U7" s="156"/>
      <c r="V7" s="257" t="s">
        <v>9</v>
      </c>
      <c r="W7" s="420" t="str">
        <f>VLOOKUP(BJ1,[1]eMHH!$I$4:$DU$515,21,FALSE)</f>
        <v>Other:</v>
      </c>
      <c r="X7" s="421"/>
      <c r="Y7" s="421"/>
      <c r="Z7" s="421"/>
      <c r="AA7" s="421"/>
      <c r="AB7" s="421"/>
      <c r="AC7" s="421"/>
      <c r="AD7" s="421"/>
      <c r="AE7" s="421"/>
      <c r="AF7" s="421"/>
      <c r="AG7" s="421"/>
      <c r="AH7" s="421"/>
      <c r="AI7" s="421"/>
      <c r="AJ7" s="421"/>
      <c r="AK7" s="421"/>
      <c r="AL7" s="421"/>
      <c r="AM7" s="421"/>
      <c r="AN7" s="422"/>
      <c r="AO7" s="210"/>
      <c r="AP7" s="210"/>
      <c r="AQ7" s="178"/>
      <c r="AV7" s="13"/>
      <c r="AW7" s="13"/>
      <c r="AX7" s="13"/>
      <c r="AY7" s="13"/>
      <c r="AZ7" s="13"/>
      <c r="BA7" s="13"/>
      <c r="BB7" s="13"/>
      <c r="BC7" s="13"/>
      <c r="BD7" s="13"/>
      <c r="BE7" s="13"/>
      <c r="BF7" s="13"/>
      <c r="BG7" s="13"/>
      <c r="BH7" s="13"/>
      <c r="BI7" s="13"/>
      <c r="BJ7" s="174">
        <v>1.05</v>
      </c>
      <c r="BK7" s="174"/>
    </row>
    <row r="8" spans="1:65" ht="14.25" customHeight="1">
      <c r="A8" s="175" t="s">
        <v>0</v>
      </c>
      <c r="B8" s="204" t="s">
        <v>84</v>
      </c>
      <c r="C8" s="220"/>
      <c r="D8" s="220"/>
      <c r="E8" s="220"/>
      <c r="F8" s="220"/>
      <c r="G8" s="220"/>
      <c r="H8" s="220"/>
      <c r="I8" s="220"/>
      <c r="J8" s="175" t="s">
        <v>1</v>
      </c>
      <c r="K8" s="204" t="s">
        <v>85</v>
      </c>
      <c r="L8" s="220"/>
      <c r="M8" s="220"/>
      <c r="N8" s="220"/>
      <c r="O8" s="220"/>
      <c r="P8" s="44"/>
      <c r="Q8" s="58"/>
      <c r="R8" s="44"/>
      <c r="S8" s="118"/>
      <c r="U8" s="156"/>
      <c r="V8" s="257"/>
      <c r="W8" s="420"/>
      <c r="X8" s="421"/>
      <c r="Y8" s="421"/>
      <c r="Z8" s="421"/>
      <c r="AA8" s="421"/>
      <c r="AB8" s="421"/>
      <c r="AC8" s="421"/>
      <c r="AD8" s="421"/>
      <c r="AE8" s="421"/>
      <c r="AF8" s="421"/>
      <c r="AG8" s="421"/>
      <c r="AH8" s="421"/>
      <c r="AI8" s="421"/>
      <c r="AJ8" s="421"/>
      <c r="AK8" s="421"/>
      <c r="AL8" s="421"/>
      <c r="AM8" s="421"/>
      <c r="AN8" s="421"/>
      <c r="AO8" s="1651"/>
      <c r="AP8" s="1651"/>
      <c r="AQ8" s="178"/>
      <c r="AV8" s="13"/>
      <c r="AW8" s="13"/>
      <c r="AX8" s="13"/>
      <c r="AY8" s="13"/>
      <c r="AZ8" s="13"/>
      <c r="BA8" s="13"/>
      <c r="BB8" s="13"/>
      <c r="BC8" s="13"/>
      <c r="BD8" s="13"/>
      <c r="BE8" s="13"/>
      <c r="BF8" s="13"/>
      <c r="BG8" s="13"/>
      <c r="BH8" s="13"/>
      <c r="BI8" s="13"/>
      <c r="BJ8" s="186">
        <f>VLOOKUP(BJ7,[1]eMHH!$I$4:$DV$515,65,FALSE)</f>
        <v>2</v>
      </c>
      <c r="BK8" s="186"/>
    </row>
    <row r="9" spans="1:65" ht="14.25" customHeight="1">
      <c r="A9" s="174">
        <v>1.04</v>
      </c>
      <c r="B9" s="174"/>
      <c r="C9" s="161"/>
      <c r="D9" s="161"/>
      <c r="E9" s="161"/>
      <c r="F9" s="161"/>
      <c r="G9" s="161"/>
      <c r="H9" s="161"/>
      <c r="I9" s="161"/>
      <c r="J9" s="161"/>
      <c r="K9" s="161"/>
      <c r="L9" s="161"/>
      <c r="M9" s="161"/>
      <c r="N9" s="161"/>
      <c r="O9" s="161"/>
      <c r="P9" s="161"/>
      <c r="Q9" s="161"/>
      <c r="R9" s="161"/>
      <c r="S9" s="161"/>
      <c r="T9" s="161"/>
      <c r="U9" s="162"/>
      <c r="V9" s="257"/>
      <c r="W9" s="420"/>
      <c r="X9" s="421"/>
      <c r="Y9" s="421"/>
      <c r="Z9" s="421"/>
      <c r="AA9" s="421"/>
      <c r="AB9" s="421"/>
      <c r="AC9" s="421"/>
      <c r="AD9" s="421"/>
      <c r="AE9" s="421"/>
      <c r="AF9" s="421"/>
      <c r="AG9" s="421"/>
      <c r="AH9" s="421"/>
      <c r="AI9" s="421"/>
      <c r="AJ9" s="421"/>
      <c r="AK9" s="421"/>
      <c r="AL9" s="421"/>
      <c r="AM9" s="421"/>
      <c r="AN9" s="421"/>
      <c r="AO9" s="1651"/>
      <c r="AP9" s="1651"/>
      <c r="AQ9" s="178"/>
      <c r="AR9" s="199"/>
      <c r="AS9" s="161"/>
      <c r="AT9" s="161"/>
      <c r="AU9" s="161"/>
      <c r="AV9" s="13"/>
      <c r="AW9" s="13"/>
      <c r="AX9" s="13"/>
      <c r="AY9" s="13"/>
      <c r="AZ9" s="13"/>
      <c r="BA9" s="13"/>
      <c r="BB9" s="13"/>
      <c r="BC9" s="13"/>
      <c r="BD9" s="13"/>
      <c r="BE9" s="13"/>
      <c r="BF9" s="13"/>
      <c r="BG9" s="13"/>
      <c r="BH9" s="13"/>
      <c r="BI9" s="13"/>
      <c r="BJ9" s="193">
        <f>VLOOKUP(BJ7,[1]eMHH!$I$4:$DV$3046,4,FALSE)</f>
        <v>0</v>
      </c>
      <c r="BK9" s="193"/>
    </row>
    <row r="10" spans="1:65" ht="15" customHeight="1">
      <c r="A10" s="172">
        <f>VLOOKUP(BJ7,[1]eMHH!$F$4:$H$3000,3,FALSE)</f>
        <v>1.02</v>
      </c>
      <c r="B10" s="173"/>
      <c r="C10" s="226" t="str">
        <f>VLOOKUP(BJ7,[1]eMHH!$I$4:$DV$515,13,FALSE)</f>
        <v>How many years of school, madrassas or mosque school have you completed?</v>
      </c>
      <c r="D10" s="159"/>
      <c r="E10" s="159"/>
      <c r="F10" s="159"/>
      <c r="G10" s="159"/>
      <c r="H10" s="159"/>
      <c r="I10" s="159"/>
      <c r="J10" s="159"/>
      <c r="K10" s="159"/>
      <c r="L10" s="159"/>
      <c r="M10" s="159"/>
      <c r="N10" s="159"/>
      <c r="O10" s="159"/>
      <c r="P10" s="159"/>
      <c r="Q10" s="159"/>
      <c r="R10" s="159"/>
      <c r="S10" s="160"/>
      <c r="T10" s="13"/>
      <c r="U10" s="171"/>
      <c r="V10" s="161"/>
      <c r="W10" s="161"/>
      <c r="X10" s="161"/>
      <c r="Y10" s="161"/>
      <c r="Z10" s="161"/>
      <c r="AA10" s="161"/>
      <c r="AB10" s="161"/>
      <c r="AC10" s="161"/>
      <c r="AD10" s="161"/>
      <c r="AE10" s="161"/>
      <c r="AF10" s="161"/>
      <c r="AG10" s="161"/>
      <c r="AH10" s="161"/>
      <c r="AI10" s="161"/>
      <c r="AJ10" s="161"/>
      <c r="AK10" s="161"/>
      <c r="AL10" s="161"/>
      <c r="AM10" s="161"/>
      <c r="AN10" s="161"/>
      <c r="AO10" s="161"/>
      <c r="AP10" s="161"/>
      <c r="AQ10" s="189"/>
      <c r="AR10" s="189"/>
      <c r="AS10" s="189"/>
      <c r="AT10" s="189"/>
      <c r="AU10" s="189"/>
      <c r="AV10" s="13"/>
      <c r="AW10" s="13"/>
      <c r="AX10" s="13"/>
      <c r="AY10" s="13"/>
      <c r="AZ10" s="13"/>
      <c r="BA10" s="13"/>
      <c r="BB10" s="13"/>
      <c r="BC10" s="13"/>
      <c r="BD10" s="13"/>
      <c r="BE10" s="13"/>
      <c r="BF10" s="13"/>
      <c r="BG10" s="13"/>
      <c r="BH10" s="13"/>
      <c r="BI10" s="13"/>
      <c r="BJ10" s="13"/>
      <c r="BK10" s="13"/>
    </row>
    <row r="11" spans="1:65" ht="15" customHeight="1">
      <c r="A11" s="1065" t="str">
        <f>VLOOKUP(BJ7,[1]eMHH!$I$4:$DV$3046,14,FALSE)</f>
        <v>[MARK ALL MENTIONED]</v>
      </c>
      <c r="B11" s="1066"/>
      <c r="C11" s="1066"/>
      <c r="D11" s="1066"/>
      <c r="E11" s="1066"/>
      <c r="F11" s="1066"/>
      <c r="G11" s="1066"/>
      <c r="H11" s="1066"/>
      <c r="I11" s="1066"/>
      <c r="J11" s="1066"/>
      <c r="K11" s="1066"/>
      <c r="L11" s="1066"/>
      <c r="M11" s="1066"/>
      <c r="N11" s="1066"/>
      <c r="O11" s="1066"/>
      <c r="P11" s="1066"/>
      <c r="Q11" s="1066"/>
      <c r="R11" s="1066"/>
      <c r="S11" s="1067"/>
      <c r="T11" s="13"/>
      <c r="U11" s="171"/>
      <c r="V11" s="286">
        <f>VLOOKUP(BJ11,[1]eMHH!$F$4:$H$344,3,FALSE)</f>
        <v>1.05</v>
      </c>
      <c r="W11" s="286"/>
      <c r="X11" s="287" t="str">
        <f>VLOOKUP(BJ11,[1]eMHH!$I$4:$DV$515,13,FALSE)</f>
        <v>In the past 30 days, on how many days did your household use electricity?</v>
      </c>
      <c r="Y11" s="287"/>
      <c r="Z11" s="287"/>
      <c r="AA11" s="287"/>
      <c r="AB11" s="287"/>
      <c r="AC11" s="287"/>
      <c r="AD11" s="287"/>
      <c r="AE11" s="287"/>
      <c r="AF11" s="287"/>
      <c r="AG11" s="287"/>
      <c r="AH11" s="287"/>
      <c r="AI11" s="287"/>
      <c r="AJ11" s="287"/>
      <c r="AK11" s="287"/>
      <c r="AL11" s="287"/>
      <c r="AM11" s="287"/>
      <c r="AN11" s="287"/>
      <c r="AO11" s="13"/>
      <c r="AP11" s="13"/>
      <c r="AQ11" s="161"/>
      <c r="AR11" s="161"/>
      <c r="AS11" s="13"/>
      <c r="AT11" s="13"/>
      <c r="AU11" s="13"/>
      <c r="AV11" s="13"/>
      <c r="AW11" s="13"/>
      <c r="AX11" s="13"/>
      <c r="AY11" s="13"/>
      <c r="AZ11" s="13"/>
      <c r="BA11" s="13"/>
      <c r="BB11" s="13"/>
      <c r="BC11" s="13"/>
      <c r="BD11" s="13"/>
      <c r="BE11" s="13"/>
      <c r="BF11" s="13"/>
      <c r="BG11" s="13"/>
      <c r="BH11" s="13"/>
      <c r="BI11" s="13"/>
      <c r="BJ11" s="174">
        <v>2.1</v>
      </c>
      <c r="BK11" s="174"/>
    </row>
    <row r="12" spans="1:65" ht="15" customHeight="1">
      <c r="A12" s="266">
        <v>0</v>
      </c>
      <c r="B12" s="344" t="str">
        <f>VLOOKUP(A9,[1]eMHH!$I$4:$DV$3046,15,FALSE)</f>
        <v>No School</v>
      </c>
      <c r="C12" s="161"/>
      <c r="D12" s="161"/>
      <c r="E12" s="161"/>
      <c r="F12" s="161"/>
      <c r="G12" s="161"/>
      <c r="H12" s="161"/>
      <c r="I12" s="161"/>
      <c r="J12" s="161"/>
      <c r="K12" s="161"/>
      <c r="L12" s="161"/>
      <c r="M12" s="161"/>
      <c r="N12" s="161"/>
      <c r="O12" s="161"/>
      <c r="P12" s="161"/>
      <c r="Q12" s="161"/>
      <c r="R12" s="161"/>
      <c r="S12" s="285"/>
      <c r="T12" s="13"/>
      <c r="U12" s="171"/>
      <c r="V12" s="286"/>
      <c r="W12" s="286"/>
      <c r="X12" s="287"/>
      <c r="Y12" s="287"/>
      <c r="Z12" s="287"/>
      <c r="AA12" s="287"/>
      <c r="AB12" s="287"/>
      <c r="AC12" s="287"/>
      <c r="AD12" s="287"/>
      <c r="AE12" s="287"/>
      <c r="AF12" s="287"/>
      <c r="AG12" s="287"/>
      <c r="AH12" s="287"/>
      <c r="AI12" s="287"/>
      <c r="AJ12" s="287"/>
      <c r="AK12" s="287"/>
      <c r="AL12" s="287"/>
      <c r="AM12" s="290"/>
      <c r="AN12" s="290"/>
      <c r="AO12" s="13"/>
      <c r="AP12" s="13"/>
      <c r="AQ12" s="236"/>
      <c r="AR12" s="236"/>
      <c r="AS12" s="13"/>
      <c r="AT12" s="13"/>
      <c r="AU12" s="13"/>
      <c r="AV12" s="13"/>
      <c r="AW12" s="13"/>
      <c r="AX12" s="13"/>
      <c r="AY12" s="13"/>
      <c r="AZ12" s="13"/>
      <c r="BA12" s="13"/>
      <c r="BB12" s="13"/>
      <c r="BC12" s="13"/>
      <c r="BD12" s="13"/>
      <c r="BE12" s="13"/>
      <c r="BF12" s="13"/>
      <c r="BG12" s="13"/>
      <c r="BH12" s="13"/>
      <c r="BI12" s="13"/>
      <c r="BJ12" s="186">
        <f>VLOOKUP(BJ11,[1]eMHH!$I$4:$DV$515,65,FALSE)</f>
        <v>2</v>
      </c>
      <c r="BK12" s="186"/>
    </row>
    <row r="13" spans="1:65" s="161" customFormat="1" ht="14.25" customHeight="1">
      <c r="A13" s="651" t="str">
        <f>VLOOKUP(A9,[1]eMHH!$I$4:$DV$3046,16,FALSE)</f>
        <v>Primary School</v>
      </c>
      <c r="B13" s="652"/>
      <c r="C13" s="652"/>
      <c r="D13" s="652"/>
      <c r="E13" s="652"/>
      <c r="F13" s="652"/>
      <c r="G13" s="652"/>
      <c r="H13" s="652"/>
      <c r="I13" s="652"/>
      <c r="J13" s="1658" t="s">
        <v>5</v>
      </c>
      <c r="K13" s="2" t="s">
        <v>25</v>
      </c>
      <c r="L13" s="2"/>
      <c r="M13" s="2"/>
      <c r="N13" s="2"/>
      <c r="O13" s="2"/>
      <c r="P13" s="202" t="str">
        <f>VLOOKUP(BJ7,[1]eMHH!$I$4:$DV$3046,16,FALSE)</f>
        <v>Years</v>
      </c>
      <c r="Q13" s="202"/>
      <c r="R13" s="1659"/>
      <c r="S13" s="175" t="s">
        <v>0</v>
      </c>
      <c r="U13" s="162"/>
      <c r="V13" s="266">
        <v>0</v>
      </c>
      <c r="W13" s="188" t="str">
        <f>VLOOKUP(BJ11,[1]eMHH!$I$4:$DU$515,15,FALSE)</f>
        <v>Zero Days</v>
      </c>
      <c r="X13" s="155"/>
      <c r="Y13" s="155"/>
      <c r="Z13" s="155"/>
      <c r="AA13" s="177" t="str">
        <f>CONCATENATE("[&gt;&gt;",VLOOKUP(BJ11,[1]eMHH!$I$4:$DV$3046,4,FALSE),"]")</f>
        <v>[&gt;&gt;1.07]</v>
      </c>
      <c r="AB13" s="1651"/>
      <c r="AC13" s="781"/>
      <c r="AD13" s="781"/>
      <c r="AE13" s="781"/>
      <c r="AF13" s="1651"/>
      <c r="AG13" s="41"/>
      <c r="AH13" s="294"/>
      <c r="AI13" s="294"/>
      <c r="AJ13" s="1660"/>
      <c r="AK13" s="294"/>
      <c r="AL13" s="294"/>
      <c r="AM13" s="175" t="s">
        <v>0</v>
      </c>
      <c r="AN13" s="175" t="s">
        <v>1</v>
      </c>
      <c r="AQ13" s="236"/>
      <c r="AR13" s="236"/>
      <c r="BJ13" s="193">
        <f>VLOOKUP(BJ11,[1]eMHH!$I$4:$DV$3046,4,FALSE)</f>
        <v>1.07</v>
      </c>
      <c r="BK13" s="193"/>
    </row>
    <row r="14" spans="1:65" s="161" customFormat="1" ht="14.25" customHeight="1" thickBot="1">
      <c r="A14" s="276"/>
      <c r="B14" s="277"/>
      <c r="C14" s="277"/>
      <c r="D14" s="277"/>
      <c r="E14" s="277"/>
      <c r="F14" s="277"/>
      <c r="G14" s="277"/>
      <c r="H14" s="277"/>
      <c r="I14" s="277"/>
      <c r="J14" s="1661"/>
      <c r="K14" s="8"/>
      <c r="L14" s="8"/>
      <c r="M14" s="8"/>
      <c r="N14" s="8"/>
      <c r="O14" s="8"/>
      <c r="P14" s="208"/>
      <c r="Q14" s="208"/>
      <c r="R14" s="1662"/>
      <c r="S14" s="523" t="s">
        <v>1</v>
      </c>
      <c r="U14" s="162"/>
      <c r="V14" s="1" t="s">
        <v>4</v>
      </c>
      <c r="W14" s="2"/>
      <c r="X14" s="2"/>
      <c r="Y14" s="2"/>
      <c r="Z14" s="2"/>
      <c r="AA14" s="2"/>
      <c r="AB14" s="2"/>
      <c r="AC14" s="2"/>
      <c r="AD14" s="2"/>
      <c r="AE14" s="2"/>
      <c r="AF14" s="2"/>
      <c r="AG14" s="2"/>
      <c r="AH14" s="5"/>
      <c r="AI14" s="302" t="str">
        <f>VLOOKUP(BJ11,[1]eMHH!$I$4:$DU$515,16,FALSE)</f>
        <v>Days</v>
      </c>
      <c r="AJ14" s="302"/>
      <c r="AK14" s="302"/>
      <c r="AL14" s="302"/>
      <c r="AM14" s="302"/>
      <c r="AN14" s="303"/>
      <c r="AO14" s="1651"/>
      <c r="AP14" s="1651"/>
    </row>
    <row r="15" spans="1:65" s="161" customFormat="1" ht="14.25" customHeight="1">
      <c r="A15" s="651" t="str">
        <f>VLOOKUP(A9,[1]eMHH!$I$4:$DV$3046,17,FALSE)</f>
        <v>Secondary School</v>
      </c>
      <c r="B15" s="652"/>
      <c r="C15" s="652"/>
      <c r="D15" s="652"/>
      <c r="E15" s="652"/>
      <c r="F15" s="652"/>
      <c r="G15" s="652"/>
      <c r="H15" s="652"/>
      <c r="I15" s="652"/>
      <c r="J15" s="1658" t="s">
        <v>5</v>
      </c>
      <c r="K15" s="2" t="s">
        <v>25</v>
      </c>
      <c r="L15" s="2"/>
      <c r="M15" s="2"/>
      <c r="N15" s="2"/>
      <c r="O15" s="2"/>
      <c r="P15" s="202" t="str">
        <f>P13</f>
        <v>Years</v>
      </c>
      <c r="Q15" s="202"/>
      <c r="R15" s="1663"/>
      <c r="S15" s="524" t="s">
        <v>0</v>
      </c>
      <c r="U15" s="156"/>
      <c r="V15" s="7"/>
      <c r="W15" s="8"/>
      <c r="X15" s="8"/>
      <c r="Y15" s="8"/>
      <c r="Z15" s="8"/>
      <c r="AA15" s="8"/>
      <c r="AB15" s="8"/>
      <c r="AC15" s="8"/>
      <c r="AD15" s="8"/>
      <c r="AE15" s="8"/>
      <c r="AF15" s="8"/>
      <c r="AG15" s="8"/>
      <c r="AH15" s="8"/>
      <c r="AI15" s="208"/>
      <c r="AJ15" s="208"/>
      <c r="AK15" s="208"/>
      <c r="AL15" s="208"/>
      <c r="AM15" s="208"/>
      <c r="AN15" s="209"/>
      <c r="AO15" s="1651"/>
      <c r="AP15" s="1651"/>
    </row>
    <row r="16" spans="1:65" s="161" customFormat="1" ht="14.25" customHeight="1" thickBot="1">
      <c r="A16" s="276"/>
      <c r="B16" s="277"/>
      <c r="C16" s="277"/>
      <c r="D16" s="277"/>
      <c r="E16" s="277"/>
      <c r="F16" s="277"/>
      <c r="G16" s="277"/>
      <c r="H16" s="277"/>
      <c r="I16" s="277"/>
      <c r="J16" s="1661"/>
      <c r="K16" s="8"/>
      <c r="L16" s="8"/>
      <c r="M16" s="8"/>
      <c r="N16" s="8"/>
      <c r="O16" s="8"/>
      <c r="P16" s="208"/>
      <c r="Q16" s="208"/>
      <c r="R16" s="1663"/>
      <c r="S16" s="523" t="s">
        <v>1</v>
      </c>
      <c r="U16" s="156"/>
      <c r="V16" s="13"/>
      <c r="W16" s="13"/>
      <c r="X16" s="13"/>
      <c r="Y16" s="13"/>
      <c r="Z16" s="13"/>
      <c r="AA16" s="13"/>
      <c r="AB16" s="13"/>
      <c r="AC16" s="13"/>
      <c r="AD16" s="13"/>
      <c r="AE16" s="13"/>
      <c r="AF16" s="13"/>
      <c r="AG16" s="13"/>
      <c r="AH16" s="13"/>
      <c r="AI16" s="13"/>
      <c r="AJ16" s="13"/>
      <c r="AK16" s="13"/>
      <c r="AL16" s="13"/>
      <c r="AM16" s="13"/>
      <c r="AN16" s="13"/>
      <c r="AO16" s="1651"/>
      <c r="AP16" s="1651"/>
    </row>
    <row r="17" spans="1:63" s="161" customFormat="1" ht="15" customHeight="1">
      <c r="A17" s="651" t="str">
        <f>VLOOKUP(A9,[1]eMHH!$I$4:$DV$3046,18,FALSE)</f>
        <v>High School</v>
      </c>
      <c r="B17" s="652"/>
      <c r="C17" s="652"/>
      <c r="D17" s="652"/>
      <c r="E17" s="652"/>
      <c r="F17" s="652"/>
      <c r="G17" s="652"/>
      <c r="H17" s="652"/>
      <c r="I17" s="652"/>
      <c r="J17" s="1658" t="s">
        <v>5</v>
      </c>
      <c r="K17" s="2" t="s">
        <v>25</v>
      </c>
      <c r="L17" s="2"/>
      <c r="M17" s="2"/>
      <c r="N17" s="2"/>
      <c r="O17" s="2"/>
      <c r="P17" s="202" t="str">
        <f>P15</f>
        <v>Years</v>
      </c>
      <c r="Q17" s="202"/>
      <c r="R17" s="1663"/>
      <c r="S17" s="524" t="s">
        <v>0</v>
      </c>
      <c r="U17" s="156"/>
      <c r="V17" s="172">
        <f>VLOOKUP(BJ17,[1]eMHH!$F$4:$H$344,3,FALSE)</f>
        <v>1.06</v>
      </c>
      <c r="W17" s="173"/>
      <c r="X17" s="159" t="str">
        <f>VLOOKUP(BJ17,[1]eMHH!$I$4:$DV$515,13,FALSE)</f>
        <v>In the past week, for how many hours out of every 24 hour day did your household have electricity?</v>
      </c>
      <c r="Y17" s="159"/>
      <c r="Z17" s="159"/>
      <c r="AA17" s="159"/>
      <c r="AB17" s="159"/>
      <c r="AC17" s="159"/>
      <c r="AD17" s="159"/>
      <c r="AE17" s="159"/>
      <c r="AF17" s="159"/>
      <c r="AG17" s="159"/>
      <c r="AH17" s="159"/>
      <c r="AI17" s="159"/>
      <c r="AJ17" s="159"/>
      <c r="AK17" s="159"/>
      <c r="AL17" s="159"/>
      <c r="AM17" s="159"/>
      <c r="AN17" s="160"/>
      <c r="BJ17" s="174">
        <v>2.11</v>
      </c>
      <c r="BK17" s="174"/>
    </row>
    <row r="18" spans="1:63" s="161" customFormat="1" ht="15" customHeight="1" thickBot="1">
      <c r="A18" s="276"/>
      <c r="B18" s="277"/>
      <c r="C18" s="277"/>
      <c r="D18" s="277"/>
      <c r="E18" s="277"/>
      <c r="F18" s="277"/>
      <c r="G18" s="277"/>
      <c r="H18" s="277"/>
      <c r="I18" s="277"/>
      <c r="J18" s="1661"/>
      <c r="K18" s="8"/>
      <c r="L18" s="8"/>
      <c r="M18" s="8"/>
      <c r="N18" s="8"/>
      <c r="O18" s="8"/>
      <c r="P18" s="208"/>
      <c r="Q18" s="208"/>
      <c r="R18" s="1663"/>
      <c r="S18" s="523" t="s">
        <v>1</v>
      </c>
      <c r="U18" s="156"/>
      <c r="V18" s="180"/>
      <c r="W18" s="181"/>
      <c r="X18" s="184"/>
      <c r="Y18" s="184"/>
      <c r="Z18" s="184"/>
      <c r="AA18" s="184"/>
      <c r="AB18" s="184"/>
      <c r="AC18" s="184"/>
      <c r="AD18" s="184"/>
      <c r="AE18" s="184"/>
      <c r="AF18" s="184"/>
      <c r="AG18" s="184"/>
      <c r="AH18" s="184"/>
      <c r="AI18" s="184"/>
      <c r="AJ18" s="184"/>
      <c r="AK18" s="184"/>
      <c r="AL18" s="184"/>
      <c r="AM18" s="184"/>
      <c r="AN18" s="185"/>
      <c r="BJ18" s="186">
        <f>VLOOKUP(BJ17,[1]eMHH!$I$4:$DV$515,65,FALSE)</f>
        <v>3</v>
      </c>
      <c r="BK18" s="186"/>
    </row>
    <row r="19" spans="1:63" s="161" customFormat="1" ht="14.25" customHeight="1">
      <c r="A19" s="651" t="str">
        <f>VLOOKUP(A9,[1]eMHH!$I$4:$DV$3046,19,FALSE)</f>
        <v>Graduated from 14 Grade</v>
      </c>
      <c r="B19" s="652"/>
      <c r="C19" s="652"/>
      <c r="D19" s="652"/>
      <c r="E19" s="652"/>
      <c r="F19" s="652"/>
      <c r="G19" s="652"/>
      <c r="H19" s="652"/>
      <c r="I19" s="652"/>
      <c r="J19" s="1658" t="s">
        <v>5</v>
      </c>
      <c r="K19" s="2" t="s">
        <v>25</v>
      </c>
      <c r="L19" s="2"/>
      <c r="M19" s="2"/>
      <c r="N19" s="2"/>
      <c r="O19" s="2"/>
      <c r="P19" s="202" t="str">
        <f>P17</f>
        <v>Years</v>
      </c>
      <c r="Q19" s="202"/>
      <c r="R19" s="1663"/>
      <c r="S19" s="524" t="s">
        <v>0</v>
      </c>
      <c r="T19" s="14"/>
      <c r="U19" s="307"/>
      <c r="V19" s="175">
        <v>0</v>
      </c>
      <c r="W19" s="292" t="str">
        <f>VLOOKUP(BJ17,[1]eMHH!$I$4:$DU$515,15,FALSE)</f>
        <v>Zero Hours</v>
      </c>
      <c r="X19" s="293"/>
      <c r="Y19" s="293"/>
      <c r="Z19" s="293"/>
      <c r="AA19" s="293"/>
      <c r="AB19" s="293"/>
      <c r="AC19" s="293"/>
      <c r="AD19" s="294"/>
      <c r="AE19" s="294"/>
      <c r="AF19" s="1664"/>
      <c r="AG19" s="294"/>
      <c r="AH19" s="296"/>
      <c r="AI19" s="294"/>
      <c r="AJ19" s="1660"/>
      <c r="AK19" s="294"/>
      <c r="AL19" s="294"/>
      <c r="AM19" s="175" t="s">
        <v>0</v>
      </c>
      <c r="AN19" s="175" t="s">
        <v>1</v>
      </c>
      <c r="BJ19" s="193">
        <f>VLOOKUP(BJ17,[1]eMHH!$I$4:$DV$3046,4,FALSE)</f>
        <v>0</v>
      </c>
      <c r="BK19" s="193"/>
    </row>
    <row r="20" spans="1:63" s="161" customFormat="1" ht="14.25" customHeight="1" thickBot="1">
      <c r="A20" s="276"/>
      <c r="B20" s="277"/>
      <c r="C20" s="277"/>
      <c r="D20" s="277"/>
      <c r="E20" s="277"/>
      <c r="F20" s="277"/>
      <c r="G20" s="277"/>
      <c r="H20" s="277"/>
      <c r="I20" s="277"/>
      <c r="J20" s="1661"/>
      <c r="K20" s="8"/>
      <c r="L20" s="8"/>
      <c r="M20" s="8"/>
      <c r="N20" s="8"/>
      <c r="O20" s="8"/>
      <c r="P20" s="208"/>
      <c r="Q20" s="208"/>
      <c r="R20" s="1663"/>
      <c r="S20" s="523" t="s">
        <v>1</v>
      </c>
      <c r="T20" s="14"/>
      <c r="U20" s="307"/>
      <c r="V20" s="1018" t="s">
        <v>4</v>
      </c>
      <c r="W20" s="1019"/>
      <c r="X20" s="1019"/>
      <c r="Y20" s="1019"/>
      <c r="Z20" s="1019"/>
      <c r="AA20" s="1019"/>
      <c r="AB20" s="302" t="str">
        <f>VLOOKUP(BJ17,[1]eMHH!$I$4:$DU$515,16,FALSE)</f>
        <v>Minutes</v>
      </c>
      <c r="AC20" s="302"/>
      <c r="AD20" s="302"/>
      <c r="AE20" s="1665" t="s">
        <v>5</v>
      </c>
      <c r="AF20" s="1438" t="s">
        <v>4</v>
      </c>
      <c r="AG20" s="1438"/>
      <c r="AH20" s="1438"/>
      <c r="AI20" s="1438"/>
      <c r="AJ20" s="1438"/>
      <c r="AK20" s="1438"/>
      <c r="AL20" s="302" t="str">
        <f>VLOOKUP(BJ17,[1]eMHH!$I$4:$DU$515,17,FALSE)</f>
        <v>Hours</v>
      </c>
      <c r="AM20" s="302"/>
      <c r="AN20" s="303"/>
      <c r="AO20" s="1651"/>
      <c r="AP20" s="210"/>
    </row>
    <row r="21" spans="1:63" s="161" customFormat="1" ht="14.25" customHeight="1">
      <c r="A21" s="651" t="str">
        <f>VLOOKUP(A9,[1]eMHH!$I$4:$DV$3046,20,FALSE)</f>
        <v>University</v>
      </c>
      <c r="B21" s="652"/>
      <c r="C21" s="652"/>
      <c r="D21" s="652"/>
      <c r="E21" s="652"/>
      <c r="F21" s="652"/>
      <c r="G21" s="652"/>
      <c r="H21" s="652"/>
      <c r="I21" s="652"/>
      <c r="J21" s="1666" t="s">
        <v>5</v>
      </c>
      <c r="K21" s="2" t="s">
        <v>25</v>
      </c>
      <c r="L21" s="2"/>
      <c r="M21" s="2"/>
      <c r="N21" s="2"/>
      <c r="O21" s="2"/>
      <c r="P21" s="302" t="str">
        <f>P19</f>
        <v>Years</v>
      </c>
      <c r="Q21" s="302"/>
      <c r="R21" s="1663"/>
      <c r="S21" s="524" t="s">
        <v>0</v>
      </c>
      <c r="T21" s="14"/>
      <c r="U21" s="307"/>
      <c r="V21" s="1022"/>
      <c r="W21" s="1023"/>
      <c r="X21" s="1023"/>
      <c r="Y21" s="1023"/>
      <c r="Z21" s="1023"/>
      <c r="AA21" s="1023"/>
      <c r="AB21" s="208"/>
      <c r="AC21" s="208"/>
      <c r="AD21" s="208"/>
      <c r="AE21" s="1667"/>
      <c r="AF21" s="1023"/>
      <c r="AG21" s="1023"/>
      <c r="AH21" s="1023"/>
      <c r="AI21" s="1023"/>
      <c r="AJ21" s="1023"/>
      <c r="AK21" s="1023"/>
      <c r="AL21" s="208"/>
      <c r="AM21" s="208"/>
      <c r="AN21" s="209"/>
      <c r="AO21" s="1651"/>
      <c r="AP21" s="210"/>
    </row>
    <row r="22" spans="1:63" s="161" customFormat="1" ht="14.25" customHeight="1" thickBot="1">
      <c r="A22" s="276"/>
      <c r="B22" s="277"/>
      <c r="C22" s="277"/>
      <c r="D22" s="277"/>
      <c r="E22" s="277"/>
      <c r="F22" s="277"/>
      <c r="G22" s="277"/>
      <c r="H22" s="277"/>
      <c r="I22" s="277"/>
      <c r="J22" s="1661"/>
      <c r="K22" s="8"/>
      <c r="L22" s="8"/>
      <c r="M22" s="8"/>
      <c r="N22" s="8"/>
      <c r="O22" s="8"/>
      <c r="P22" s="208"/>
      <c r="Q22" s="208"/>
      <c r="R22" s="1663"/>
      <c r="S22" s="523" t="s">
        <v>1</v>
      </c>
      <c r="T22" s="14"/>
      <c r="U22" s="307"/>
      <c r="V22" s="1651"/>
      <c r="W22" s="1651"/>
      <c r="X22" s="1651"/>
      <c r="Y22" s="1651"/>
      <c r="Z22" s="1651"/>
      <c r="AA22" s="1651"/>
      <c r="AB22" s="1651"/>
      <c r="AC22" s="1651"/>
      <c r="AD22" s="1651"/>
      <c r="AE22" s="1651"/>
      <c r="AF22" s="1651"/>
      <c r="AG22" s="1651"/>
      <c r="AH22" s="1651"/>
      <c r="AI22" s="1651"/>
      <c r="AJ22" s="1651"/>
      <c r="AK22" s="1651"/>
      <c r="AL22" s="1651"/>
      <c r="AM22" s="1651"/>
      <c r="AN22" s="1651"/>
      <c r="AO22" s="1651"/>
      <c r="AP22" s="1651"/>
      <c r="AQ22" s="343"/>
      <c r="AR22" s="343"/>
    </row>
    <row r="23" spans="1:63" s="161" customFormat="1" ht="15" customHeight="1">
      <c r="A23" s="651" t="str">
        <f>VLOOKUP(A9,[1]eMHH!$I$4:$DV$3046,21,FALSE)</f>
        <v>Madrassa</v>
      </c>
      <c r="B23" s="652"/>
      <c r="C23" s="652"/>
      <c r="D23" s="652"/>
      <c r="E23" s="652"/>
      <c r="F23" s="652"/>
      <c r="G23" s="652"/>
      <c r="H23" s="652"/>
      <c r="I23" s="652"/>
      <c r="J23" s="1658" t="s">
        <v>5</v>
      </c>
      <c r="K23" s="2" t="s">
        <v>4</v>
      </c>
      <c r="L23" s="2"/>
      <c r="M23" s="2"/>
      <c r="N23" s="2"/>
      <c r="O23" s="2"/>
      <c r="P23" s="202" t="str">
        <f>P21</f>
        <v>Years</v>
      </c>
      <c r="Q23" s="202"/>
      <c r="R23" s="1663"/>
      <c r="S23" s="524" t="s">
        <v>0</v>
      </c>
      <c r="T23" s="14"/>
      <c r="U23" s="307"/>
      <c r="V23" s="172">
        <f>VLOOKUP(BJ23,[1]eMHH!$F$4:$H$3000,3,FALSE)</f>
        <v>1.07</v>
      </c>
      <c r="W23" s="311"/>
      <c r="X23" s="226" t="str">
        <f>VLOOKUP(BJ23,[1]eMHH!$I$4:$DV$515,13,FALSE)</f>
        <v>Compared to this time last year, has your household's access to electricity increased, stayed the same, or decreased?</v>
      </c>
      <c r="Y23" s="159"/>
      <c r="Z23" s="159"/>
      <c r="AA23" s="159"/>
      <c r="AB23" s="159"/>
      <c r="AC23" s="159"/>
      <c r="AD23" s="159"/>
      <c r="AE23" s="159"/>
      <c r="AF23" s="159"/>
      <c r="AG23" s="159"/>
      <c r="AH23" s="159"/>
      <c r="AI23" s="159"/>
      <c r="AJ23" s="159"/>
      <c r="AK23" s="159"/>
      <c r="AL23" s="159"/>
      <c r="AM23" s="159"/>
      <c r="AN23" s="160"/>
      <c r="AQ23" s="343"/>
      <c r="AR23" s="343"/>
      <c r="BJ23" s="174">
        <v>2.13</v>
      </c>
      <c r="BK23" s="174"/>
    </row>
    <row r="24" spans="1:63" s="161" customFormat="1" ht="15" customHeight="1" thickBot="1">
      <c r="A24" s="276"/>
      <c r="B24" s="277"/>
      <c r="C24" s="277"/>
      <c r="D24" s="277"/>
      <c r="E24" s="277"/>
      <c r="F24" s="277"/>
      <c r="G24" s="277"/>
      <c r="H24" s="277"/>
      <c r="I24" s="277"/>
      <c r="J24" s="1661"/>
      <c r="K24" s="8"/>
      <c r="L24" s="8"/>
      <c r="M24" s="8"/>
      <c r="N24" s="8"/>
      <c r="O24" s="8"/>
      <c r="P24" s="208"/>
      <c r="Q24" s="208"/>
      <c r="R24" s="1663"/>
      <c r="S24" s="523" t="s">
        <v>1</v>
      </c>
      <c r="T24" s="14"/>
      <c r="U24" s="307"/>
      <c r="V24" s="180"/>
      <c r="W24" s="315"/>
      <c r="X24" s="227"/>
      <c r="Y24" s="165"/>
      <c r="Z24" s="165"/>
      <c r="AA24" s="165"/>
      <c r="AB24" s="165"/>
      <c r="AC24" s="165"/>
      <c r="AD24" s="165"/>
      <c r="AE24" s="165"/>
      <c r="AF24" s="165"/>
      <c r="AG24" s="165"/>
      <c r="AH24" s="165"/>
      <c r="AI24" s="165"/>
      <c r="AJ24" s="165"/>
      <c r="AK24" s="165"/>
      <c r="AL24" s="165"/>
      <c r="AM24" s="165"/>
      <c r="AN24" s="166"/>
      <c r="AQ24" s="178"/>
      <c r="AR24" s="199"/>
      <c r="BJ24" s="186">
        <f>VLOOKUP(BJ23,[1]eMHH!$I$4:$DV$515,65,FALSE)</f>
        <v>3</v>
      </c>
      <c r="BK24" s="186"/>
    </row>
    <row r="25" spans="1:63" s="161" customFormat="1" ht="14.25" customHeight="1">
      <c r="A25" s="651" t="str">
        <f>VLOOKUP(A9,[1]eMHH!$I$4:$DV$3046,22,FALSE)</f>
        <v>Mosque School</v>
      </c>
      <c r="B25" s="652"/>
      <c r="C25" s="652"/>
      <c r="D25" s="652"/>
      <c r="E25" s="652"/>
      <c r="F25" s="652"/>
      <c r="G25" s="652"/>
      <c r="H25" s="652"/>
      <c r="I25" s="652"/>
      <c r="J25" s="1658" t="s">
        <v>5</v>
      </c>
      <c r="K25" s="2" t="s">
        <v>4</v>
      </c>
      <c r="L25" s="2"/>
      <c r="M25" s="2"/>
      <c r="N25" s="2"/>
      <c r="O25" s="2"/>
      <c r="P25" s="202" t="str">
        <f>P23</f>
        <v>Years</v>
      </c>
      <c r="Q25" s="202"/>
      <c r="R25" s="1663"/>
      <c r="S25" s="524" t="s">
        <v>0</v>
      </c>
      <c r="T25" s="14"/>
      <c r="U25" s="307"/>
      <c r="V25" s="195">
        <v>1</v>
      </c>
      <c r="W25" s="344" t="str">
        <f>VLOOKUP(BJ23,[1]eMHH!$I$4:$DU$515,15,FALSE)</f>
        <v>Increased</v>
      </c>
      <c r="X25" s="155"/>
      <c r="Y25" s="41"/>
      <c r="Z25" s="41"/>
      <c r="AA25" s="41"/>
      <c r="AB25" s="41"/>
      <c r="AC25" s="41"/>
      <c r="AD25" s="41"/>
      <c r="AF25" s="41"/>
      <c r="AG25" s="41"/>
      <c r="AH25" s="41"/>
      <c r="AI25" s="41"/>
      <c r="AJ25" s="41"/>
      <c r="AK25" s="41"/>
      <c r="AL25" s="41"/>
      <c r="AM25" s="41"/>
      <c r="AN25" s="541"/>
      <c r="AQ25" s="178"/>
      <c r="AR25" s="199"/>
      <c r="BJ25" s="193">
        <f>VLOOKUP(BJ23,[1]eMHH!$I$4:$DV$3046,4,FALSE)</f>
        <v>0</v>
      </c>
      <c r="BK25" s="193"/>
    </row>
    <row r="26" spans="1:63" s="161" customFormat="1" ht="14.25" customHeight="1">
      <c r="A26" s="276"/>
      <c r="B26" s="277"/>
      <c r="C26" s="277"/>
      <c r="D26" s="277"/>
      <c r="E26" s="277"/>
      <c r="F26" s="277"/>
      <c r="G26" s="277"/>
      <c r="H26" s="277"/>
      <c r="I26" s="277"/>
      <c r="J26" s="1661"/>
      <c r="K26" s="8"/>
      <c r="L26" s="8"/>
      <c r="M26" s="8"/>
      <c r="N26" s="8"/>
      <c r="O26" s="8"/>
      <c r="P26" s="208"/>
      <c r="Q26" s="208"/>
      <c r="R26" s="1663"/>
      <c r="S26" s="1668" t="s">
        <v>1</v>
      </c>
      <c r="T26" s="14"/>
      <c r="U26" s="307"/>
      <c r="V26" s="175">
        <v>2</v>
      </c>
      <c r="W26" s="344" t="str">
        <f>VLOOKUP(BJ23,[1]eMHH!$I$4:$DU$515,16,FALSE)</f>
        <v>Stayed the Same</v>
      </c>
      <c r="X26" s="781"/>
      <c r="Y26" s="41"/>
      <c r="Z26" s="411"/>
      <c r="AA26" s="155"/>
      <c r="AB26" s="41"/>
      <c r="AC26" s="41"/>
      <c r="AD26" s="41"/>
      <c r="AF26" s="246"/>
      <c r="AG26" s="1651"/>
      <c r="AH26" s="1651"/>
      <c r="AI26" s="41"/>
      <c r="AJ26" s="41"/>
      <c r="AK26" s="411"/>
      <c r="AL26" s="41"/>
      <c r="AM26" s="41"/>
      <c r="AN26" s="175" t="s">
        <v>0</v>
      </c>
      <c r="AO26" s="41"/>
      <c r="AP26" s="41"/>
      <c r="AQ26" s="178"/>
      <c r="AR26" s="199"/>
    </row>
    <row r="27" spans="1:63" s="161" customFormat="1" ht="14.25" customHeight="1" thickBot="1">
      <c r="A27" s="257" t="s">
        <v>9</v>
      </c>
      <c r="B27" s="420" t="str">
        <f>VLOOKUP(A9,[1]eMHH!$I$4:$DV$3046,23,FALSE)</f>
        <v>Other:</v>
      </c>
      <c r="C27" s="202"/>
      <c r="D27" s="202"/>
      <c r="E27" s="202"/>
      <c r="F27" s="202"/>
      <c r="G27" s="202"/>
      <c r="H27" s="202"/>
      <c r="I27" s="202"/>
      <c r="J27" s="1669" t="s">
        <v>5</v>
      </c>
      <c r="K27" s="2" t="s">
        <v>4</v>
      </c>
      <c r="L27" s="2"/>
      <c r="M27" s="2"/>
      <c r="N27" s="2"/>
      <c r="O27" s="2"/>
      <c r="P27" s="202" t="str">
        <f>P25</f>
        <v>Years</v>
      </c>
      <c r="Q27" s="202"/>
      <c r="R27" s="1662"/>
      <c r="S27" s="1670"/>
      <c r="T27" s="14"/>
      <c r="U27" s="307"/>
      <c r="V27" s="175">
        <v>3</v>
      </c>
      <c r="W27" s="219" t="str">
        <f>VLOOKUP(BJ23,[1]eMHH!$I$4:$DU$515,17,FALSE)</f>
        <v>Decreased</v>
      </c>
      <c r="X27" s="356"/>
      <c r="Y27" s="49"/>
      <c r="Z27" s="49"/>
      <c r="AA27" s="49"/>
      <c r="AB27" s="49"/>
      <c r="AC27" s="49"/>
      <c r="AD27" s="49"/>
      <c r="AE27" s="220"/>
      <c r="AF27" s="222"/>
      <c r="AG27" s="1671"/>
      <c r="AH27" s="1671"/>
      <c r="AI27" s="49"/>
      <c r="AJ27" s="49"/>
      <c r="AK27" s="49"/>
      <c r="AL27" s="1672"/>
      <c r="AM27" s="49"/>
      <c r="AN27" s="175" t="s">
        <v>1</v>
      </c>
      <c r="AO27" s="41"/>
      <c r="AP27" s="41"/>
      <c r="AQ27" s="178"/>
      <c r="AR27" s="199"/>
      <c r="BJ27" s="174">
        <v>3.18</v>
      </c>
      <c r="BK27" s="174"/>
    </row>
    <row r="28" spans="1:63" s="161" customFormat="1" ht="14.25" customHeight="1">
      <c r="A28" s="257"/>
      <c r="B28" s="420"/>
      <c r="C28" s="302"/>
      <c r="D28" s="302"/>
      <c r="E28" s="302"/>
      <c r="F28" s="302"/>
      <c r="G28" s="302"/>
      <c r="H28" s="302"/>
      <c r="I28" s="302"/>
      <c r="J28" s="1673"/>
      <c r="K28" s="5"/>
      <c r="L28" s="5"/>
      <c r="M28" s="5"/>
      <c r="N28" s="5"/>
      <c r="O28" s="5"/>
      <c r="P28" s="302"/>
      <c r="Q28" s="302"/>
      <c r="R28" s="1662"/>
      <c r="S28" s="524" t="s">
        <v>0</v>
      </c>
      <c r="T28" s="14"/>
      <c r="U28" s="307"/>
      <c r="AQ28" s="178"/>
      <c r="AR28" s="199"/>
      <c r="BJ28" s="186">
        <f>VLOOKUP(BJ27,[1]eMHH!$I$4:$DV$515,65,FALSE)</f>
        <v>3</v>
      </c>
      <c r="BK28" s="186"/>
    </row>
    <row r="29" spans="1:63" s="161" customFormat="1" ht="15" customHeight="1">
      <c r="A29" s="257"/>
      <c r="B29" s="420"/>
      <c r="C29" s="208"/>
      <c r="D29" s="208"/>
      <c r="E29" s="208"/>
      <c r="F29" s="208"/>
      <c r="G29" s="208"/>
      <c r="H29" s="208"/>
      <c r="I29" s="208"/>
      <c r="J29" s="1674"/>
      <c r="K29" s="8"/>
      <c r="L29" s="8"/>
      <c r="M29" s="8"/>
      <c r="N29" s="8"/>
      <c r="O29" s="8"/>
      <c r="P29" s="208"/>
      <c r="Q29" s="208"/>
      <c r="R29" s="1675"/>
      <c r="S29" s="175" t="s">
        <v>1</v>
      </c>
      <c r="T29" s="14"/>
      <c r="U29" s="307"/>
      <c r="V29" s="172">
        <f>VLOOKUP(BJ27,[1]eMHH!$F$4:$H$3000,3,FALSE)</f>
        <v>1.08</v>
      </c>
      <c r="W29" s="311"/>
      <c r="X29" s="226" t="str">
        <f>VLOOKUP(BJ27,[1]eMHH!$I$4:$DV$515,13,FALSE)</f>
        <v>Compared to this time last year, has your household's access to medical treatment increased, stayed the same, or decreased?</v>
      </c>
      <c r="Y29" s="159"/>
      <c r="Z29" s="159"/>
      <c r="AA29" s="159"/>
      <c r="AB29" s="159"/>
      <c r="AC29" s="159"/>
      <c r="AD29" s="159"/>
      <c r="AE29" s="159"/>
      <c r="AF29" s="159"/>
      <c r="AG29" s="159"/>
      <c r="AH29" s="159"/>
      <c r="AI29" s="159"/>
      <c r="AJ29" s="159"/>
      <c r="AK29" s="159"/>
      <c r="AL29" s="159"/>
      <c r="AM29" s="159"/>
      <c r="AN29" s="160"/>
      <c r="AQ29" s="178"/>
      <c r="AR29" s="199"/>
      <c r="BJ29" s="193">
        <f>VLOOKUP(BJ27,[1]eMHH!$I$4:$DV$3046,4,FALSE)</f>
        <v>0</v>
      </c>
      <c r="BK29" s="193"/>
    </row>
    <row r="30" spans="1:63" s="161" customFormat="1" ht="15" customHeight="1">
      <c r="U30" s="553"/>
      <c r="V30" s="180"/>
      <c r="W30" s="315"/>
      <c r="X30" s="227"/>
      <c r="Y30" s="165"/>
      <c r="Z30" s="165"/>
      <c r="AA30" s="165"/>
      <c r="AB30" s="165"/>
      <c r="AC30" s="165"/>
      <c r="AD30" s="165"/>
      <c r="AE30" s="165"/>
      <c r="AF30" s="165"/>
      <c r="AG30" s="165"/>
      <c r="AH30" s="165"/>
      <c r="AI30" s="165"/>
      <c r="AJ30" s="165"/>
      <c r="AK30" s="165"/>
      <c r="AL30" s="165"/>
      <c r="AM30" s="165"/>
      <c r="AN30" s="166"/>
      <c r="AQ30" s="178"/>
      <c r="AR30" s="199"/>
    </row>
    <row r="31" spans="1:63" s="161" customFormat="1" ht="15" customHeight="1">
      <c r="A31" s="172">
        <f>VLOOKUP(BJ31,[1]eMHH!$F$4:$H$3000,3,FALSE)</f>
        <v>1.03</v>
      </c>
      <c r="B31" s="173"/>
      <c r="C31" s="159" t="str">
        <f>VLOOKUP(BJ31,[1]eMHH!$I$4:$DV$515,13,FALSE)</f>
        <v>In the past 12 months, did this household use electricity?</v>
      </c>
      <c r="D31" s="159"/>
      <c r="E31" s="159"/>
      <c r="F31" s="159"/>
      <c r="G31" s="159"/>
      <c r="H31" s="159"/>
      <c r="I31" s="159"/>
      <c r="J31" s="159"/>
      <c r="K31" s="159"/>
      <c r="L31" s="159"/>
      <c r="M31" s="159"/>
      <c r="N31" s="159"/>
      <c r="O31" s="159"/>
      <c r="P31" s="159"/>
      <c r="Q31" s="159"/>
      <c r="R31" s="159"/>
      <c r="S31" s="160"/>
      <c r="U31" s="553"/>
      <c r="V31" s="195">
        <v>1</v>
      </c>
      <c r="W31" s="344" t="str">
        <f>VLOOKUP(BJ27,[1]eMHH!$I$4:$DU$515,15,FALSE)</f>
        <v>Increased</v>
      </c>
      <c r="X31" s="155"/>
      <c r="Y31" s="14"/>
      <c r="Z31" s="14"/>
      <c r="AA31" s="14"/>
      <c r="AB31" s="14"/>
      <c r="AC31" s="41"/>
      <c r="AD31" s="41"/>
      <c r="AF31" s="41"/>
      <c r="AG31" s="41"/>
      <c r="AH31" s="41"/>
      <c r="AI31" s="41"/>
      <c r="AJ31" s="41"/>
      <c r="AK31" s="41"/>
      <c r="AL31" s="41"/>
      <c r="AM31" s="41"/>
      <c r="AN31" s="541"/>
      <c r="AQ31" s="178"/>
      <c r="AR31" s="199"/>
      <c r="BJ31" s="174">
        <v>2.0699999999999998</v>
      </c>
      <c r="BK31" s="174"/>
    </row>
    <row r="32" spans="1:63" s="161" customFormat="1" ht="14.25" customHeight="1">
      <c r="A32" s="1676">
        <v>1</v>
      </c>
      <c r="B32" s="215" t="str">
        <f>VLOOKUP(BJ31,[1]eMHH!$I$4:$DU$515,15,FALSE)</f>
        <v>No</v>
      </c>
      <c r="C32" s="132"/>
      <c r="D32" s="196" t="str">
        <f>CONCATENATE("[&gt;&gt;",VLOOKUP(BJ31,[1]eMHH!$I$4:$DV$3046,4,FALSE),"]")</f>
        <v>[&gt;&gt;1.07]</v>
      </c>
      <c r="E32" s="100"/>
      <c r="F32" s="100"/>
      <c r="G32" s="100"/>
      <c r="H32" s="132"/>
      <c r="I32" s="132"/>
      <c r="J32" s="389" t="s">
        <v>0</v>
      </c>
      <c r="K32" s="215" t="s">
        <v>84</v>
      </c>
      <c r="L32" s="217"/>
      <c r="M32" s="132"/>
      <c r="N32" s="196" t="str">
        <f>CONCATENATE("[ &gt;&gt;",VLOOKUP(BJ31,[1]eMHH!$I$4:$DV$3046,4,FALSE),"]")</f>
        <v>[ &gt;&gt;1.07]</v>
      </c>
      <c r="O32" s="132"/>
      <c r="P32" s="25"/>
      <c r="Q32" s="218"/>
      <c r="R32" s="25"/>
      <c r="S32" s="28"/>
      <c r="U32" s="553"/>
      <c r="V32" s="175">
        <v>2</v>
      </c>
      <c r="W32" s="344" t="str">
        <f>VLOOKUP(BJ27,[1]eMHH!$I$4:$DU$515,16,FALSE)</f>
        <v>Stayed the Same</v>
      </c>
      <c r="X32" s="189"/>
      <c r="Y32" s="14"/>
      <c r="Z32" s="14"/>
      <c r="AA32" s="177"/>
      <c r="AB32" s="14"/>
      <c r="AC32" s="41"/>
      <c r="AD32" s="41"/>
      <c r="AF32" s="246"/>
      <c r="AG32" s="1651"/>
      <c r="AH32" s="1651"/>
      <c r="AI32" s="41"/>
      <c r="AJ32" s="41"/>
      <c r="AK32" s="411"/>
      <c r="AL32" s="41"/>
      <c r="AM32" s="41"/>
      <c r="AN32" s="175" t="s">
        <v>0</v>
      </c>
      <c r="AO32" s="14"/>
      <c r="AP32" s="66"/>
      <c r="AQ32" s="178"/>
      <c r="AR32" s="199"/>
      <c r="BJ32" s="186">
        <f>VLOOKUP(BJ31,[1]eMHH!$I$4:$DV$515,65,FALSE)</f>
        <v>2</v>
      </c>
      <c r="BK32" s="186"/>
    </row>
    <row r="33" spans="1:63" s="161" customFormat="1" ht="14.25" customHeight="1">
      <c r="A33" s="389">
        <v>2</v>
      </c>
      <c r="B33" s="219" t="str">
        <f>VLOOKUP(BJ31,[1]eMHH!$I$4:$DU$515,16,FALSE)</f>
        <v>Yes</v>
      </c>
      <c r="C33" s="220"/>
      <c r="D33" s="220"/>
      <c r="E33" s="220"/>
      <c r="F33" s="220"/>
      <c r="G33" s="220"/>
      <c r="H33" s="220"/>
      <c r="I33" s="220"/>
      <c r="J33" s="394" t="s">
        <v>1</v>
      </c>
      <c r="K33" s="222" t="s">
        <v>85</v>
      </c>
      <c r="L33" s="222"/>
      <c r="M33" s="223"/>
      <c r="N33" s="224"/>
      <c r="O33" s="225" t="str">
        <f>CONCATENATE("[ &gt;&gt;",VLOOKUP(BJ31,[1]eMHH!$I$4:$DV$3046,4,FALSE),"]")</f>
        <v>[ &gt;&gt;1.07]</v>
      </c>
      <c r="P33" s="220"/>
      <c r="Q33" s="44"/>
      <c r="R33" s="44"/>
      <c r="S33" s="118"/>
      <c r="U33" s="553"/>
      <c r="V33" s="175">
        <v>3</v>
      </c>
      <c r="W33" s="219" t="str">
        <f>VLOOKUP(BJ27,[1]eMHH!$I$4:$DU$515,17,FALSE)</f>
        <v>Decreased</v>
      </c>
      <c r="X33" s="355"/>
      <c r="Y33" s="44"/>
      <c r="Z33" s="44"/>
      <c r="AA33" s="44"/>
      <c r="AB33" s="44"/>
      <c r="AC33" s="49"/>
      <c r="AD33" s="49"/>
      <c r="AE33" s="220"/>
      <c r="AF33" s="222"/>
      <c r="AG33" s="1671"/>
      <c r="AH33" s="1671"/>
      <c r="AI33" s="49"/>
      <c r="AJ33" s="49"/>
      <c r="AK33" s="49"/>
      <c r="AL33" s="1672"/>
      <c r="AM33" s="49"/>
      <c r="AN33" s="175" t="s">
        <v>1</v>
      </c>
      <c r="AO33" s="14"/>
      <c r="AP33" s="66"/>
      <c r="AQ33" s="178"/>
      <c r="AR33" s="199"/>
      <c r="BJ33" s="193">
        <f>VLOOKUP(BJ31,[1]eMHH!$I$4:$DV$3046,4,FALSE)</f>
        <v>1.07</v>
      </c>
      <c r="BK33" s="193"/>
    </row>
    <row r="34" spans="1:63" s="161" customFormat="1" ht="14.25" customHeight="1">
      <c r="V34" s="41"/>
      <c r="W34" s="41"/>
      <c r="X34" s="41"/>
      <c r="Y34" s="41"/>
      <c r="Z34" s="41"/>
      <c r="AA34" s="41"/>
      <c r="AB34" s="199"/>
      <c r="AC34" s="199"/>
      <c r="AD34" s="199"/>
      <c r="AE34" s="178"/>
      <c r="AF34" s="41"/>
      <c r="AG34" s="41"/>
      <c r="AH34" s="41"/>
      <c r="AI34" s="41"/>
      <c r="AJ34" s="41"/>
      <c r="AK34" s="41"/>
      <c r="AL34" s="199"/>
      <c r="AM34" s="199"/>
      <c r="AN34" s="199"/>
      <c r="AO34" s="14"/>
      <c r="AP34" s="66"/>
      <c r="AQ34" s="178"/>
      <c r="AR34" s="179"/>
    </row>
    <row r="35" spans="1:63" s="161" customFormat="1" ht="15" customHeight="1">
      <c r="V35" s="286">
        <f>VLOOKUP(BJ35,[1]eMHH!$F$4:$H$3000,3,FALSE)</f>
        <v>1.0900000000000001</v>
      </c>
      <c r="W35" s="286"/>
      <c r="X35" s="287" t="str">
        <f>VLOOKUP(BJ35,[1]eMHH!$I$4:$DV$515,13,FALSE)</f>
        <v>If a woman in your household is sick and needs treatment, would you allow her to be treated by a male doctor?</v>
      </c>
      <c r="Y35" s="287"/>
      <c r="Z35" s="287"/>
      <c r="AA35" s="287"/>
      <c r="AB35" s="287"/>
      <c r="AC35" s="287"/>
      <c r="AD35" s="287"/>
      <c r="AE35" s="287"/>
      <c r="AF35" s="287"/>
      <c r="AG35" s="287"/>
      <c r="AH35" s="287"/>
      <c r="AI35" s="287"/>
      <c r="AJ35" s="287"/>
      <c r="AK35" s="287"/>
      <c r="AL35" s="287"/>
      <c r="AM35" s="287"/>
      <c r="AN35" s="287"/>
      <c r="AQ35" s="178"/>
      <c r="AR35" s="179"/>
      <c r="BJ35" s="174">
        <v>3.17</v>
      </c>
      <c r="BK35" s="174"/>
    </row>
    <row r="36" spans="1:63" s="161" customFormat="1" ht="15" customHeight="1">
      <c r="V36" s="286"/>
      <c r="W36" s="286"/>
      <c r="X36" s="287"/>
      <c r="Y36" s="287"/>
      <c r="Z36" s="287"/>
      <c r="AA36" s="287"/>
      <c r="AB36" s="287"/>
      <c r="AC36" s="287"/>
      <c r="AD36" s="287"/>
      <c r="AE36" s="287"/>
      <c r="AF36" s="287"/>
      <c r="AG36" s="287"/>
      <c r="AH36" s="287"/>
      <c r="AI36" s="287"/>
      <c r="AJ36" s="287"/>
      <c r="AK36" s="287"/>
      <c r="AL36" s="287"/>
      <c r="AM36" s="287"/>
      <c r="AN36" s="287"/>
      <c r="AQ36" s="178"/>
      <c r="AR36" s="1677"/>
      <c r="BJ36" s="186">
        <f>VLOOKUP(BJ35,[1]eMHH!$I$4:$DV$515,65,FALSE)</f>
        <v>2</v>
      </c>
      <c r="BK36" s="186"/>
    </row>
    <row r="37" spans="1:63" ht="15" customHeight="1">
      <c r="V37" s="286"/>
      <c r="W37" s="286"/>
      <c r="X37" s="287"/>
      <c r="Y37" s="287"/>
      <c r="Z37" s="287"/>
      <c r="AA37" s="287"/>
      <c r="AB37" s="287"/>
      <c r="AC37" s="287"/>
      <c r="AD37" s="287"/>
      <c r="AE37" s="287"/>
      <c r="AF37" s="287"/>
      <c r="AG37" s="287"/>
      <c r="AH37" s="287"/>
      <c r="AI37" s="287"/>
      <c r="AJ37" s="287"/>
      <c r="AK37" s="287"/>
      <c r="AL37" s="287"/>
      <c r="AM37" s="287"/>
      <c r="AN37" s="290"/>
      <c r="AQ37" s="178"/>
      <c r="AR37" s="1677"/>
      <c r="BJ37" s="193">
        <f>VLOOKUP(BJ35,[1]eMHH!$I$4:$DV$3046,4,FALSE)</f>
        <v>0</v>
      </c>
      <c r="BK37" s="193"/>
    </row>
    <row r="38" spans="1:63" ht="14.25" customHeight="1">
      <c r="V38" s="175">
        <v>1</v>
      </c>
      <c r="W38" s="176" t="str">
        <f>VLOOKUP(BJ35,[1]eMHH!$I$4:$DU$515,15,FALSE)</f>
        <v>No</v>
      </c>
      <c r="X38" s="132"/>
      <c r="Y38" s="196"/>
      <c r="Z38" s="100"/>
      <c r="AA38" s="100"/>
      <c r="AB38" s="100"/>
      <c r="AC38" s="132"/>
      <c r="AD38" s="132"/>
      <c r="AE38" s="25"/>
      <c r="AF38" s="176"/>
      <c r="AG38" s="217"/>
      <c r="AH38" s="132"/>
      <c r="AI38" s="196"/>
      <c r="AJ38" s="132"/>
      <c r="AK38" s="25"/>
      <c r="AL38" s="218"/>
      <c r="AM38" s="25"/>
      <c r="AN38" s="175" t="s">
        <v>0</v>
      </c>
      <c r="AO38" s="1656"/>
      <c r="AP38" s="1656"/>
      <c r="AQ38" s="178"/>
      <c r="AR38" s="1677"/>
    </row>
    <row r="39" spans="1:63" ht="14.25" customHeight="1">
      <c r="V39" s="175">
        <v>2</v>
      </c>
      <c r="W39" s="204" t="str">
        <f>VLOOKUP(BJ35,[1]eMHH!$I$4:$DU$515,16,FALSE)</f>
        <v>Yes</v>
      </c>
      <c r="X39" s="220"/>
      <c r="Y39" s="220"/>
      <c r="Z39" s="220"/>
      <c r="AA39" s="220"/>
      <c r="AB39" s="220"/>
      <c r="AC39" s="220"/>
      <c r="AD39" s="220"/>
      <c r="AE39" s="44"/>
      <c r="AF39" s="222"/>
      <c r="AG39" s="222"/>
      <c r="AH39" s="223"/>
      <c r="AI39" s="224"/>
      <c r="AJ39" s="224"/>
      <c r="AK39" s="225"/>
      <c r="AL39" s="44"/>
      <c r="AM39" s="44"/>
      <c r="AN39" s="175" t="s">
        <v>1</v>
      </c>
      <c r="AO39" s="155"/>
      <c r="AP39" s="155"/>
    </row>
    <row r="40" spans="1:63" s="146" customFormat="1" ht="14.25" customHeight="1">
      <c r="AQ40" s="14"/>
      <c r="AR40" s="14"/>
    </row>
    <row r="44" spans="1:63">
      <c r="AS44" s="13"/>
      <c r="AT44" s="13"/>
      <c r="AU44" s="13"/>
      <c r="AV44" s="13"/>
      <c r="AW44" s="13"/>
      <c r="AX44" s="13"/>
      <c r="AY44" s="13"/>
      <c r="AZ44" s="13"/>
      <c r="BA44" s="13"/>
      <c r="BB44" s="13"/>
      <c r="BC44" s="13"/>
      <c r="BD44" s="13"/>
      <c r="BE44" s="13"/>
      <c r="BF44" s="13"/>
      <c r="BG44" s="13"/>
      <c r="BH44" s="13"/>
      <c r="BI44" s="13"/>
      <c r="BJ44" s="13"/>
      <c r="BK44" s="13"/>
    </row>
    <row r="45" spans="1:63">
      <c r="AS45" s="13"/>
      <c r="AT45" s="13"/>
      <c r="AU45" s="13"/>
      <c r="AV45" s="13"/>
      <c r="AW45" s="13"/>
      <c r="AX45" s="13"/>
      <c r="AY45" s="13"/>
      <c r="AZ45" s="13"/>
      <c r="BA45" s="13"/>
      <c r="BB45" s="13"/>
      <c r="BC45" s="13"/>
      <c r="BD45" s="13"/>
      <c r="BE45" s="13"/>
      <c r="BF45" s="13"/>
      <c r="BG45" s="13"/>
      <c r="BH45" s="13"/>
      <c r="BI45" s="13"/>
      <c r="BJ45" s="13"/>
      <c r="BK45" s="13"/>
    </row>
    <row r="46" spans="1:63">
      <c r="AS46" s="13"/>
      <c r="AT46" s="13"/>
      <c r="AU46" s="13"/>
      <c r="AV46" s="13"/>
      <c r="AW46" s="13"/>
      <c r="AX46" s="13"/>
      <c r="AY46" s="13"/>
      <c r="AZ46" s="13"/>
      <c r="BA46" s="13"/>
      <c r="BB46" s="13"/>
      <c r="BC46" s="13"/>
      <c r="BD46" s="13"/>
      <c r="BE46" s="13"/>
      <c r="BF46" s="13"/>
      <c r="BG46" s="13"/>
      <c r="BH46" s="13"/>
      <c r="BI46" s="13"/>
      <c r="BJ46" s="13"/>
      <c r="BK46" s="13"/>
    </row>
    <row r="47" spans="1:63">
      <c r="AS47" s="13"/>
      <c r="AT47" s="13"/>
      <c r="AU47" s="13"/>
      <c r="AV47" s="13"/>
      <c r="AW47" s="13"/>
      <c r="AX47" s="13"/>
      <c r="AY47" s="13"/>
      <c r="AZ47" s="13"/>
      <c r="BA47" s="13"/>
      <c r="BB47" s="13"/>
      <c r="BC47" s="13"/>
      <c r="BD47" s="13"/>
      <c r="BE47" s="13"/>
      <c r="BF47" s="13"/>
      <c r="BG47" s="13"/>
      <c r="BH47" s="13"/>
      <c r="BI47" s="13"/>
      <c r="BJ47" s="13"/>
      <c r="BK47" s="13"/>
    </row>
  </sheetData>
  <mergeCells count="103">
    <mergeCell ref="BJ37:BK37"/>
    <mergeCell ref="BJ19:BK19"/>
    <mergeCell ref="V17:W18"/>
    <mergeCell ref="X17:AN18"/>
    <mergeCell ref="V20:AA21"/>
    <mergeCell ref="AB20:AD21"/>
    <mergeCell ref="AE20:AE21"/>
    <mergeCell ref="AF20:AK21"/>
    <mergeCell ref="AL20:AN21"/>
    <mergeCell ref="BJ17:BK17"/>
    <mergeCell ref="X35:AN37"/>
    <mergeCell ref="V35:W37"/>
    <mergeCell ref="BJ35:BK35"/>
    <mergeCell ref="BJ36:BK36"/>
    <mergeCell ref="V23:W24"/>
    <mergeCell ref="BJ29:BK29"/>
    <mergeCell ref="BJ27:BK27"/>
    <mergeCell ref="BJ28:BK28"/>
    <mergeCell ref="BJ23:BK23"/>
    <mergeCell ref="BJ24:BK24"/>
    <mergeCell ref="BJ25:BK25"/>
    <mergeCell ref="X29:AN30"/>
    <mergeCell ref="V29:W30"/>
    <mergeCell ref="BJ18:BK18"/>
    <mergeCell ref="A19:I20"/>
    <mergeCell ref="A21:I22"/>
    <mergeCell ref="A23:I24"/>
    <mergeCell ref="V14:AH15"/>
    <mergeCell ref="X11:AN12"/>
    <mergeCell ref="X23:AN24"/>
    <mergeCell ref="BJ1:BK1"/>
    <mergeCell ref="X7:AN9"/>
    <mergeCell ref="V11:W12"/>
    <mergeCell ref="BJ2:BK2"/>
    <mergeCell ref="BJ3:BK3"/>
    <mergeCell ref="Q6:S7"/>
    <mergeCell ref="A6:P7"/>
    <mergeCell ref="A9:B9"/>
    <mergeCell ref="A10:B10"/>
    <mergeCell ref="BJ9:BK9"/>
    <mergeCell ref="J17:J18"/>
    <mergeCell ref="V3:W3"/>
    <mergeCell ref="X3:AN3"/>
    <mergeCell ref="J13:J14"/>
    <mergeCell ref="J15:J16"/>
    <mergeCell ref="R13:R14"/>
    <mergeCell ref="J19:J20"/>
    <mergeCell ref="K19:O20"/>
    <mergeCell ref="B27:B29"/>
    <mergeCell ref="C27:I29"/>
    <mergeCell ref="BJ32:BK32"/>
    <mergeCell ref="BJ33:BK33"/>
    <mergeCell ref="A31:B31"/>
    <mergeCell ref="C31:S31"/>
    <mergeCell ref="BJ31:BK31"/>
    <mergeCell ref="K21:O22"/>
    <mergeCell ref="J21:J22"/>
    <mergeCell ref="J23:J24"/>
    <mergeCell ref="A25:I26"/>
    <mergeCell ref="K27:O29"/>
    <mergeCell ref="J27:J29"/>
    <mergeCell ref="A27:A29"/>
    <mergeCell ref="J25:J26"/>
    <mergeCell ref="R23:R24"/>
    <mergeCell ref="R25:R26"/>
    <mergeCell ref="R27:R29"/>
    <mergeCell ref="K25:O26"/>
    <mergeCell ref="K23:O24"/>
    <mergeCell ref="R15:R16"/>
    <mergeCell ref="R17:R18"/>
    <mergeCell ref="R19:R20"/>
    <mergeCell ref="R21:R22"/>
    <mergeCell ref="P27:Q29"/>
    <mergeCell ref="P19:Q20"/>
    <mergeCell ref="P25:Q26"/>
    <mergeCell ref="P23:Q24"/>
    <mergeCell ref="P21:Q22"/>
    <mergeCell ref="P17:Q18"/>
    <mergeCell ref="P15:Q16"/>
    <mergeCell ref="BJ12:BK12"/>
    <mergeCell ref="BJ13:BK13"/>
    <mergeCell ref="AI14:AN15"/>
    <mergeCell ref="A15:I16"/>
    <mergeCell ref="A17:I18"/>
    <mergeCell ref="A1:BI1"/>
    <mergeCell ref="BJ4:BK4"/>
    <mergeCell ref="C3:S3"/>
    <mergeCell ref="A3:B3"/>
    <mergeCell ref="BJ5:BK5"/>
    <mergeCell ref="A4:S5"/>
    <mergeCell ref="BJ6:BK6"/>
    <mergeCell ref="C10:S10"/>
    <mergeCell ref="A11:S11"/>
    <mergeCell ref="BJ8:BK8"/>
    <mergeCell ref="BJ7:BK7"/>
    <mergeCell ref="BJ11:BK11"/>
    <mergeCell ref="K13:O14"/>
    <mergeCell ref="V7:V9"/>
    <mergeCell ref="W7:W9"/>
    <mergeCell ref="K17:O18"/>
    <mergeCell ref="K15:O16"/>
    <mergeCell ref="P13:Q14"/>
    <mergeCell ref="A13:I14"/>
  </mergeCells>
  <printOptions horizontalCentered="1"/>
  <pageMargins left="0.196850393700787" right="0.196850393700787" top="0.196850393700787" bottom="0.196850393700787" header="0" footer="0"/>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dimension ref="A1:BM94"/>
  <sheetViews>
    <sheetView view="pageBreakPreview" zoomScaleSheetLayoutView="100" workbookViewId="0">
      <selection activeCell="A28" sqref="A28:BI28"/>
    </sheetView>
  </sheetViews>
  <sheetFormatPr defaultRowHeight="11.25"/>
  <cols>
    <col min="1" max="19" width="2.42578125" style="14" customWidth="1"/>
    <col min="20" max="21" width="1.7109375" style="14" customWidth="1"/>
    <col min="22" max="40" width="2.42578125" style="14" customWidth="1"/>
    <col min="41" max="42" width="1.7109375" style="14" customWidth="1"/>
    <col min="43" max="61" width="2.42578125" style="14" customWidth="1"/>
    <col min="62" max="62" width="2.5703125" style="155" bestFit="1" customWidth="1"/>
    <col min="63" max="63" width="2.140625" style="155" customWidth="1"/>
    <col min="64" max="64" width="2.140625" style="13" customWidth="1"/>
    <col min="65" max="65" width="2.5703125" style="13" bestFit="1" customWidth="1"/>
    <col min="66" max="16384" width="9.140625" style="13"/>
  </cols>
  <sheetData>
    <row r="1" spans="1:65" ht="15.75" customHeight="1">
      <c r="A1" s="10" t="str">
        <f>CONCATENATE([1]Sections!$A$1:$E$1," - / - ",[1]Sections!$A$5," ",[1]Sections!$B$5,": ",[1]Sections!$D$5," [ ",[1]Sections!$V$2," ",ROMAN(COUNT($BM$1:$BM$935))," / ",ROMAN(BM1)," ]")</f>
        <v>Male Head of Household Questionnaire - / - Section 2: Local Governance [ Page II / I ]</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M1" s="13">
        <v>1</v>
      </c>
    </row>
    <row r="2" spans="1:65" ht="6" customHeight="1"/>
    <row r="3" spans="1:65" ht="15" customHeight="1">
      <c r="A3" s="172">
        <f>VLOOKUP(BJ3,[1]eMHH!$F$4:$H$3000,3,FALSE)</f>
        <v>2.0099999999999998</v>
      </c>
      <c r="B3" s="173"/>
      <c r="C3" s="159" t="str">
        <f>VLOOKUP(BJ3,[1]eMHH!$I$4:$DV$3046,13,FALSE)</f>
        <v>What are the names of the people who are usually making decisions for people in the village? (in order of importance)</v>
      </c>
      <c r="D3" s="159"/>
      <c r="E3" s="159"/>
      <c r="F3" s="159"/>
      <c r="G3" s="159"/>
      <c r="H3" s="159"/>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c r="AH3" s="159"/>
      <c r="AI3" s="159"/>
      <c r="AJ3" s="159"/>
      <c r="AK3" s="159"/>
      <c r="AL3" s="159"/>
      <c r="AM3" s="159"/>
      <c r="AN3" s="159"/>
      <c r="AO3" s="159"/>
      <c r="AP3" s="159"/>
      <c r="AQ3" s="159"/>
      <c r="AR3" s="159"/>
      <c r="AS3" s="159"/>
      <c r="AT3" s="159"/>
      <c r="AU3" s="159"/>
      <c r="AV3" s="159"/>
      <c r="AW3" s="159"/>
      <c r="AX3" s="159"/>
      <c r="AY3" s="159"/>
      <c r="AZ3" s="159"/>
      <c r="BA3" s="159"/>
      <c r="BB3" s="159"/>
      <c r="BC3" s="159"/>
      <c r="BD3" s="159"/>
      <c r="BE3" s="159"/>
      <c r="BF3" s="159"/>
      <c r="BG3" s="159"/>
      <c r="BH3" s="159"/>
      <c r="BI3" s="160"/>
      <c r="BJ3" s="1594">
        <v>6.04</v>
      </c>
      <c r="BK3" s="504"/>
    </row>
    <row r="4" spans="1:65" ht="14.25" customHeight="1">
      <c r="A4" s="1595" t="str">
        <f>VLOOKUP(BJ3,[1]eMHH!$I$4:$DV$3046,14,FALSE)</f>
        <v>[IF RESPONDENT GIVES MORE THAN THREE RESPONSES, ASK TO SELECT THREE MOST IMPORTANT]</v>
      </c>
      <c r="B4" s="1343"/>
      <c r="C4" s="1343"/>
      <c r="D4" s="1343"/>
      <c r="E4" s="1343"/>
      <c r="F4" s="1343"/>
      <c r="G4" s="1343"/>
      <c r="H4" s="1343"/>
      <c r="I4" s="1343"/>
      <c r="J4" s="1343"/>
      <c r="K4" s="1343"/>
      <c r="L4" s="1343"/>
      <c r="M4" s="1343"/>
      <c r="N4" s="1343"/>
      <c r="O4" s="1343"/>
      <c r="P4" s="1343"/>
      <c r="Q4" s="1343"/>
      <c r="R4" s="1343"/>
      <c r="S4" s="1343"/>
      <c r="T4" s="1343"/>
      <c r="U4" s="1343"/>
      <c r="V4" s="1343"/>
      <c r="W4" s="1343"/>
      <c r="X4" s="1343"/>
      <c r="Y4" s="1343"/>
      <c r="Z4" s="1343"/>
      <c r="AA4" s="1343"/>
      <c r="AB4" s="1343"/>
      <c r="AC4" s="1343"/>
      <c r="AD4" s="1343"/>
      <c r="AE4" s="1343"/>
      <c r="AF4" s="1343"/>
      <c r="AG4" s="1343"/>
      <c r="AH4" s="1343"/>
      <c r="AI4" s="1343"/>
      <c r="AJ4" s="1343"/>
      <c r="AK4" s="1343"/>
      <c r="AL4" s="1343"/>
      <c r="AM4" s="1343"/>
      <c r="AN4" s="1343"/>
      <c r="AO4" s="1343"/>
      <c r="AP4" s="1343"/>
      <c r="AQ4" s="1343"/>
      <c r="AR4" s="1343"/>
      <c r="AS4" s="1343"/>
      <c r="AT4" s="1343"/>
      <c r="AU4" s="1343"/>
      <c r="AV4" s="1343"/>
      <c r="AW4" s="1343"/>
      <c r="AX4" s="1343"/>
      <c r="AY4" s="1343"/>
      <c r="AZ4" s="1343"/>
      <c r="BA4" s="1343"/>
      <c r="BB4" s="1343"/>
      <c r="BC4" s="1343"/>
      <c r="BD4" s="1343"/>
      <c r="BE4" s="1343"/>
      <c r="BF4" s="1343"/>
      <c r="BG4" s="1343"/>
      <c r="BH4" s="1343"/>
      <c r="BI4" s="1344"/>
      <c r="BJ4" s="1596">
        <f>VLOOKUP(BJ3,[1]eMHH!$I$4:$DV$515,65,FALSE)</f>
        <v>5</v>
      </c>
      <c r="BK4" s="724"/>
    </row>
    <row r="5" spans="1:65" ht="14.25" customHeight="1">
      <c r="A5" s="266" t="s">
        <v>7</v>
      </c>
      <c r="B5" s="188" t="str">
        <f>VLOOKUP(BJ3,[1]eMHH!$I$4:$DV$3046,15,FALSE)</f>
        <v>No Such Person</v>
      </c>
      <c r="C5" s="66"/>
      <c r="D5" s="66"/>
      <c r="E5" s="150"/>
      <c r="F5" s="150"/>
      <c r="G5" s="150"/>
      <c r="H5" s="150"/>
      <c r="I5" s="177" t="str">
        <f>CONCATENATE("[&gt;&gt;",ROUND(VLOOKUP(BJ3,[1]eMHH!$I$4:$DV$3046,4,FALSE),2),"]")</f>
        <v>[&gt;&gt;2.04]</v>
      </c>
      <c r="J5" s="150"/>
      <c r="K5" s="781"/>
      <c r="L5" s="66"/>
      <c r="M5" s="13"/>
      <c r="N5" s="1597"/>
      <c r="O5" s="178"/>
      <c r="P5" s="13"/>
      <c r="Q5" s="1598"/>
      <c r="R5" s="175" t="s">
        <v>0</v>
      </c>
      <c r="S5" s="175" t="s">
        <v>1</v>
      </c>
      <c r="T5" s="161"/>
      <c r="U5" s="553"/>
      <c r="V5" s="266" t="s">
        <v>7</v>
      </c>
      <c r="W5" s="188" t="str">
        <f>VLOOKUP(BJ3,[1]eMHH!$I$4:$DV$3046,15,FALSE)</f>
        <v>No Such Person</v>
      </c>
      <c r="X5" s="66"/>
      <c r="Y5" s="66"/>
      <c r="Z5" s="150"/>
      <c r="AA5" s="150"/>
      <c r="AB5" s="150"/>
      <c r="AC5" s="150"/>
      <c r="AD5" s="150"/>
      <c r="AE5" s="150"/>
      <c r="AF5" s="150"/>
      <c r="AG5" s="66"/>
      <c r="AH5" s="13"/>
      <c r="AI5" s="1597"/>
      <c r="AJ5" s="178"/>
      <c r="AK5" s="13"/>
      <c r="AL5" s="1598"/>
      <c r="AM5" s="175" t="s">
        <v>0</v>
      </c>
      <c r="AN5" s="175" t="s">
        <v>1</v>
      </c>
      <c r="AO5" s="236"/>
      <c r="AP5" s="553"/>
      <c r="AQ5" s="266" t="s">
        <v>7</v>
      </c>
      <c r="AR5" s="188" t="str">
        <f>VLOOKUP(BJ3,[1]eMHH!$I$4:$DV$3046,15,FALSE)</f>
        <v>No Such Person</v>
      </c>
      <c r="AS5" s="66"/>
      <c r="AT5" s="66"/>
      <c r="AU5" s="150"/>
      <c r="AV5" s="150"/>
      <c r="AW5" s="150"/>
      <c r="AX5" s="150"/>
      <c r="AY5" s="150"/>
      <c r="AZ5" s="150"/>
      <c r="BA5" s="150"/>
      <c r="BB5" s="66"/>
      <c r="BC5" s="13"/>
      <c r="BD5" s="1597"/>
      <c r="BE5" s="178"/>
      <c r="BF5" s="13"/>
      <c r="BG5" s="1598"/>
      <c r="BH5" s="175" t="s">
        <v>0</v>
      </c>
      <c r="BI5" s="175" t="s">
        <v>1</v>
      </c>
      <c r="BJ5" s="1030">
        <f>VLOOKUP(BJ3,[1]eMHH!$I$4:$DV$3046,4,FALSE)</f>
        <v>2.0399999999999991</v>
      </c>
      <c r="BK5" s="1030"/>
    </row>
    <row r="6" spans="1:65" ht="14.25" customHeight="1">
      <c r="A6" s="201"/>
      <c r="B6" s="202"/>
      <c r="C6" s="202"/>
      <c r="D6" s="202"/>
      <c r="E6" s="202"/>
      <c r="F6" s="202"/>
      <c r="G6" s="202"/>
      <c r="H6" s="202"/>
      <c r="I6" s="202"/>
      <c r="J6" s="202"/>
      <c r="K6" s="202"/>
      <c r="L6" s="202"/>
      <c r="M6" s="202"/>
      <c r="N6" s="202"/>
      <c r="O6" s="202"/>
      <c r="P6" s="202"/>
      <c r="Q6" s="202"/>
      <c r="R6" s="302"/>
      <c r="S6" s="303"/>
      <c r="T6" s="1599"/>
      <c r="U6" s="553"/>
      <c r="V6" s="201"/>
      <c r="W6" s="202"/>
      <c r="X6" s="202"/>
      <c r="Y6" s="202"/>
      <c r="Z6" s="202"/>
      <c r="AA6" s="202"/>
      <c r="AB6" s="202"/>
      <c r="AC6" s="202"/>
      <c r="AD6" s="202"/>
      <c r="AE6" s="202"/>
      <c r="AF6" s="202"/>
      <c r="AG6" s="202"/>
      <c r="AH6" s="202"/>
      <c r="AI6" s="202"/>
      <c r="AJ6" s="202"/>
      <c r="AK6" s="202"/>
      <c r="AL6" s="202"/>
      <c r="AM6" s="302"/>
      <c r="AN6" s="303"/>
      <c r="AO6" s="1600"/>
      <c r="AP6" s="553"/>
      <c r="AQ6" s="201"/>
      <c r="AR6" s="202"/>
      <c r="AS6" s="202"/>
      <c r="AT6" s="202"/>
      <c r="AU6" s="202"/>
      <c r="AV6" s="202"/>
      <c r="AW6" s="202"/>
      <c r="AX6" s="202"/>
      <c r="AY6" s="202"/>
      <c r="AZ6" s="202"/>
      <c r="BA6" s="202"/>
      <c r="BB6" s="202"/>
      <c r="BC6" s="202"/>
      <c r="BD6" s="202"/>
      <c r="BE6" s="202"/>
      <c r="BF6" s="202"/>
      <c r="BG6" s="202"/>
      <c r="BH6" s="302"/>
      <c r="BI6" s="303"/>
      <c r="BJ6" s="210"/>
      <c r="BK6" s="210"/>
    </row>
    <row r="7" spans="1:65" ht="14.25" customHeight="1">
      <c r="A7" s="423"/>
      <c r="B7" s="302"/>
      <c r="C7" s="302"/>
      <c r="D7" s="302"/>
      <c r="E7" s="302"/>
      <c r="F7" s="302"/>
      <c r="G7" s="302"/>
      <c r="H7" s="302"/>
      <c r="I7" s="302"/>
      <c r="J7" s="302"/>
      <c r="K7" s="302"/>
      <c r="L7" s="302"/>
      <c r="M7" s="302"/>
      <c r="N7" s="302"/>
      <c r="O7" s="302"/>
      <c r="P7" s="302"/>
      <c r="Q7" s="302"/>
      <c r="R7" s="302"/>
      <c r="S7" s="303"/>
      <c r="T7" s="1599"/>
      <c r="U7" s="553"/>
      <c r="V7" s="423"/>
      <c r="W7" s="302"/>
      <c r="X7" s="302"/>
      <c r="Y7" s="302"/>
      <c r="Z7" s="302"/>
      <c r="AA7" s="302"/>
      <c r="AB7" s="302"/>
      <c r="AC7" s="302"/>
      <c r="AD7" s="302"/>
      <c r="AE7" s="302"/>
      <c r="AF7" s="302"/>
      <c r="AG7" s="302"/>
      <c r="AH7" s="302"/>
      <c r="AI7" s="302"/>
      <c r="AJ7" s="302"/>
      <c r="AK7" s="302"/>
      <c r="AL7" s="302"/>
      <c r="AM7" s="302"/>
      <c r="AN7" s="303"/>
      <c r="AO7" s="1600"/>
      <c r="AP7" s="553"/>
      <c r="AQ7" s="423"/>
      <c r="AR7" s="302"/>
      <c r="AS7" s="302"/>
      <c r="AT7" s="302"/>
      <c r="AU7" s="302"/>
      <c r="AV7" s="302"/>
      <c r="AW7" s="302"/>
      <c r="AX7" s="302"/>
      <c r="AY7" s="302"/>
      <c r="AZ7" s="302"/>
      <c r="BA7" s="302"/>
      <c r="BB7" s="302"/>
      <c r="BC7" s="302"/>
      <c r="BD7" s="302"/>
      <c r="BE7" s="302"/>
      <c r="BF7" s="302"/>
      <c r="BG7" s="302"/>
      <c r="BH7" s="302"/>
      <c r="BI7" s="303"/>
      <c r="BJ7" s="210"/>
      <c r="BK7" s="210"/>
    </row>
    <row r="8" spans="1:65" ht="14.25" customHeight="1">
      <c r="A8" s="207"/>
      <c r="B8" s="208"/>
      <c r="C8" s="208"/>
      <c r="D8" s="208"/>
      <c r="E8" s="208"/>
      <c r="F8" s="208"/>
      <c r="G8" s="208"/>
      <c r="H8" s="208"/>
      <c r="I8" s="208"/>
      <c r="J8" s="208"/>
      <c r="K8" s="208"/>
      <c r="L8" s="208"/>
      <c r="M8" s="208"/>
      <c r="N8" s="208"/>
      <c r="O8" s="208"/>
      <c r="P8" s="208"/>
      <c r="Q8" s="208"/>
      <c r="R8" s="208"/>
      <c r="S8" s="209"/>
      <c r="T8" s="1599"/>
      <c r="U8" s="647"/>
      <c r="V8" s="207"/>
      <c r="W8" s="208"/>
      <c r="X8" s="208"/>
      <c r="Y8" s="208"/>
      <c r="Z8" s="208"/>
      <c r="AA8" s="208"/>
      <c r="AB8" s="208"/>
      <c r="AC8" s="208"/>
      <c r="AD8" s="208"/>
      <c r="AE8" s="208"/>
      <c r="AF8" s="208"/>
      <c r="AG8" s="208"/>
      <c r="AH8" s="208"/>
      <c r="AI8" s="208"/>
      <c r="AJ8" s="208"/>
      <c r="AK8" s="208"/>
      <c r="AL8" s="208"/>
      <c r="AM8" s="208"/>
      <c r="AN8" s="209"/>
      <c r="AO8" s="1599"/>
      <c r="AP8" s="647"/>
      <c r="AQ8" s="207"/>
      <c r="AR8" s="208"/>
      <c r="AS8" s="208"/>
      <c r="AT8" s="208"/>
      <c r="AU8" s="208"/>
      <c r="AV8" s="208"/>
      <c r="AW8" s="208"/>
      <c r="AX8" s="208"/>
      <c r="AY8" s="208"/>
      <c r="AZ8" s="208"/>
      <c r="BA8" s="208"/>
      <c r="BB8" s="208"/>
      <c r="BC8" s="208"/>
      <c r="BD8" s="208"/>
      <c r="BE8" s="208"/>
      <c r="BF8" s="208"/>
      <c r="BG8" s="208"/>
      <c r="BH8" s="208"/>
      <c r="BI8" s="209"/>
      <c r="BJ8" s="41"/>
      <c r="BK8" s="41"/>
    </row>
    <row r="9" spans="1:65" ht="6" customHeight="1">
      <c r="A9" s="178"/>
      <c r="B9" s="199"/>
      <c r="C9" s="41"/>
      <c r="D9" s="41"/>
      <c r="E9" s="41"/>
      <c r="F9" s="41"/>
      <c r="G9" s="41"/>
      <c r="H9" s="41"/>
      <c r="I9" s="41"/>
      <c r="J9" s="178"/>
      <c r="K9" s="199"/>
      <c r="L9" s="41"/>
      <c r="M9" s="41"/>
      <c r="N9" s="41"/>
      <c r="O9" s="41"/>
      <c r="P9" s="41"/>
      <c r="Q9" s="41"/>
      <c r="R9" s="41"/>
      <c r="S9" s="41"/>
      <c r="T9" s="161"/>
      <c r="U9" s="1601"/>
      <c r="V9" s="1396"/>
      <c r="W9" s="1396"/>
      <c r="X9" s="1396"/>
      <c r="Y9" s="1396"/>
      <c r="Z9" s="1396"/>
      <c r="AA9" s="1396"/>
      <c r="AB9" s="1396"/>
      <c r="AC9" s="1396"/>
      <c r="AD9" s="1396"/>
      <c r="AE9" s="1396"/>
      <c r="AF9" s="1396"/>
      <c r="AG9" s="1396"/>
      <c r="AH9" s="1396"/>
      <c r="AI9" s="1396"/>
      <c r="AJ9" s="1396"/>
      <c r="AK9" s="1396"/>
      <c r="AL9" s="720"/>
      <c r="AM9" s="720"/>
      <c r="AN9" s="720"/>
      <c r="AO9" s="161"/>
      <c r="AP9" s="162"/>
      <c r="AQ9" s="249"/>
      <c r="AR9" s="199"/>
      <c r="AS9" s="66"/>
      <c r="AT9" s="66"/>
      <c r="AU9" s="150"/>
      <c r="AV9" s="150"/>
      <c r="AW9" s="150"/>
      <c r="AX9" s="150"/>
      <c r="AY9" s="150"/>
      <c r="AZ9" s="178"/>
      <c r="BA9" s="179"/>
      <c r="BB9" s="41"/>
      <c r="BC9" s="41"/>
      <c r="BD9" s="197"/>
      <c r="BE9" s="197"/>
      <c r="BF9" s="189"/>
      <c r="BG9" s="189"/>
      <c r="BH9" s="189"/>
      <c r="BI9" s="189"/>
      <c r="BJ9" s="174"/>
      <c r="BK9" s="174"/>
    </row>
    <row r="10" spans="1:65" ht="15" customHeight="1">
      <c r="A10" s="340">
        <f>VLOOKUP(BJ10,[1]eMHH!$F$4:$H$3000,3,FALSE)</f>
        <v>2.0199999999999996</v>
      </c>
      <c r="B10" s="291"/>
      <c r="C10" s="169" t="str">
        <f>VLOOKUP(BJ10,[1]eMHH!$I$4:$DV$3046,13,FALSE)</f>
        <v>Do these persons have titles or positions? (For example, are they a {malik / arbab / qariyadar}, mullah, khan, or head of council?)</v>
      </c>
      <c r="D10" s="169"/>
      <c r="E10" s="169"/>
      <c r="F10" s="169"/>
      <c r="G10" s="169"/>
      <c r="H10" s="169"/>
      <c r="I10" s="169"/>
      <c r="J10" s="169"/>
      <c r="K10" s="169"/>
      <c r="L10" s="169"/>
      <c r="M10" s="169"/>
      <c r="N10" s="169"/>
      <c r="O10" s="169"/>
      <c r="P10" s="169"/>
      <c r="Q10" s="169"/>
      <c r="R10" s="169"/>
      <c r="S10" s="169"/>
      <c r="T10" s="169"/>
      <c r="U10" s="169"/>
      <c r="V10" s="169"/>
      <c r="W10" s="169"/>
      <c r="X10" s="169"/>
      <c r="Y10" s="169"/>
      <c r="Z10" s="169"/>
      <c r="AA10" s="169"/>
      <c r="AB10" s="169"/>
      <c r="AC10" s="169"/>
      <c r="AD10" s="169"/>
      <c r="AE10" s="169"/>
      <c r="AF10" s="169"/>
      <c r="AG10" s="169"/>
      <c r="AH10" s="169"/>
      <c r="AI10" s="169"/>
      <c r="AJ10" s="169"/>
      <c r="AK10" s="169"/>
      <c r="AL10" s="169"/>
      <c r="AM10" s="169"/>
      <c r="AN10" s="169"/>
      <c r="AO10" s="169"/>
      <c r="AP10" s="169"/>
      <c r="AQ10" s="169"/>
      <c r="AR10" s="169"/>
      <c r="AS10" s="169"/>
      <c r="AT10" s="169"/>
      <c r="AU10" s="169"/>
      <c r="AV10" s="169"/>
      <c r="AW10" s="169"/>
      <c r="AX10" s="169"/>
      <c r="AY10" s="169"/>
      <c r="AZ10" s="169"/>
      <c r="BA10" s="169"/>
      <c r="BB10" s="169"/>
      <c r="BC10" s="169"/>
      <c r="BD10" s="169"/>
      <c r="BE10" s="169"/>
      <c r="BF10" s="169"/>
      <c r="BG10" s="169"/>
      <c r="BH10" s="169"/>
      <c r="BI10" s="170"/>
      <c r="BJ10" s="1594">
        <f>BJ3+0.01</f>
        <v>6.05</v>
      </c>
      <c r="BK10" s="504"/>
    </row>
    <row r="11" spans="1:65" ht="14.25" customHeight="1">
      <c r="A11" s="175" t="s">
        <v>7</v>
      </c>
      <c r="B11" s="425" t="str">
        <f>VLOOKUP($BJ10,[1]eMHH!$I$4:$DV$3046,15,FALSE)</f>
        <v>This Person Doesn't Have a Title or Position</v>
      </c>
      <c r="C11" s="1602"/>
      <c r="D11" s="1602"/>
      <c r="E11" s="293"/>
      <c r="F11" s="293"/>
      <c r="G11" s="293"/>
      <c r="H11" s="293"/>
      <c r="I11" s="293"/>
      <c r="J11" s="416"/>
      <c r="K11" s="416"/>
      <c r="L11" s="416"/>
      <c r="M11" s="416"/>
      <c r="N11" s="398"/>
      <c r="O11" s="398"/>
      <c r="P11" s="398"/>
      <c r="Q11" s="398"/>
      <c r="R11" s="398"/>
      <c r="S11" s="1034"/>
      <c r="T11" s="41"/>
      <c r="U11" s="156"/>
      <c r="V11" s="175" t="s">
        <v>7</v>
      </c>
      <c r="W11" s="425" t="str">
        <f>VLOOKUP($BJ10,[1]eMHH!$I$4:$DV$3046,15,FALSE)</f>
        <v>This Person Doesn't Have a Title or Position</v>
      </c>
      <c r="X11" s="1602"/>
      <c r="Y11" s="1602"/>
      <c r="Z11" s="293"/>
      <c r="AA11" s="293"/>
      <c r="AB11" s="293"/>
      <c r="AC11" s="293"/>
      <c r="AD11" s="293"/>
      <c r="AE11" s="416"/>
      <c r="AF11" s="416"/>
      <c r="AG11" s="416"/>
      <c r="AH11" s="416"/>
      <c r="AI11" s="398"/>
      <c r="AJ11" s="398"/>
      <c r="AK11" s="398"/>
      <c r="AL11" s="398"/>
      <c r="AM11" s="398"/>
      <c r="AN11" s="1034"/>
      <c r="AO11" s="210"/>
      <c r="AP11" s="162"/>
      <c r="AQ11" s="175" t="s">
        <v>7</v>
      </c>
      <c r="AR11" s="425" t="str">
        <f>VLOOKUP($BJ10,[1]eMHH!$I$4:$DV$3046,15,FALSE)</f>
        <v>This Person Doesn't Have a Title or Position</v>
      </c>
      <c r="AS11" s="1602"/>
      <c r="AT11" s="1602"/>
      <c r="AU11" s="293"/>
      <c r="AV11" s="293"/>
      <c r="AW11" s="293"/>
      <c r="AX11" s="293"/>
      <c r="AY11" s="293"/>
      <c r="AZ11" s="416"/>
      <c r="BA11" s="416"/>
      <c r="BB11" s="416"/>
      <c r="BC11" s="416"/>
      <c r="BD11" s="398"/>
      <c r="BE11" s="398"/>
      <c r="BF11" s="398"/>
      <c r="BG11" s="398"/>
      <c r="BH11" s="398"/>
      <c r="BI11" s="1034"/>
      <c r="BJ11" s="724">
        <f>VLOOKUP(BJ10,[1]eMHH!$I$4:$DV$515,65,FALSE)</f>
        <v>30</v>
      </c>
      <c r="BK11" s="724"/>
    </row>
    <row r="12" spans="1:65" ht="14.25" customHeight="1">
      <c r="A12" s="195">
        <v>1</v>
      </c>
      <c r="B12" s="344" t="str">
        <f>VLOOKUP($BJ10,[1]eMHH!$I$4:$DV$3046,16,FALSE)</f>
        <v>Malik</v>
      </c>
      <c r="C12" s="161"/>
      <c r="D12" s="161"/>
      <c r="E12" s="13"/>
      <c r="F12" s="195">
        <v>13</v>
      </c>
      <c r="G12" s="272" t="str">
        <f>VLOOKUP($BJ10,[1]eMHH!$I$4:$DV$3046,28,FALSE)</f>
        <v>Rohani</v>
      </c>
      <c r="H12" s="161"/>
      <c r="I12" s="161"/>
      <c r="J12" s="161"/>
      <c r="K12" s="161"/>
      <c r="L12" s="285"/>
      <c r="M12" s="206">
        <v>23</v>
      </c>
      <c r="N12" s="1593" t="str">
        <f>VLOOKUP($BJ10,[1]eMHH!$I$4:$DV$3046,38,FALSE)</f>
        <v xml:space="preserve">CDC Deputy </v>
      </c>
      <c r="O12" s="1593"/>
      <c r="P12" s="1593"/>
      <c r="Q12" s="1593"/>
      <c r="R12" s="1593"/>
      <c r="S12" s="1593"/>
      <c r="T12" s="189"/>
      <c r="U12" s="156"/>
      <c r="V12" s="195">
        <v>1</v>
      </c>
      <c r="W12" s="344" t="str">
        <f>VLOOKUP($BJ10,[1]eMHH!$I$4:$DV$3046,16,FALSE)</f>
        <v>Malik</v>
      </c>
      <c r="X12" s="161"/>
      <c r="Y12" s="161"/>
      <c r="Z12" s="13"/>
      <c r="AA12" s="195">
        <v>13</v>
      </c>
      <c r="AB12" s="272" t="str">
        <f>VLOOKUP($BJ10,[1]eMHH!$I$4:$DV$3046,28,FALSE)</f>
        <v>Rohani</v>
      </c>
      <c r="AC12" s="161"/>
      <c r="AD12" s="161"/>
      <c r="AE12" s="161"/>
      <c r="AF12" s="161"/>
      <c r="AG12" s="285"/>
      <c r="AH12" s="206">
        <v>23</v>
      </c>
      <c r="AI12" s="1593" t="str">
        <f>VLOOKUP($BJ10,[1]eMHH!$I$4:$DV$3046,38,FALSE)</f>
        <v xml:space="preserve">CDC Deputy </v>
      </c>
      <c r="AJ12" s="1593"/>
      <c r="AK12" s="1593"/>
      <c r="AL12" s="1593"/>
      <c r="AM12" s="1593"/>
      <c r="AN12" s="1593"/>
      <c r="AO12" s="338"/>
      <c r="AP12" s="162"/>
      <c r="AQ12" s="195">
        <v>1</v>
      </c>
      <c r="AR12" s="344" t="str">
        <f>VLOOKUP($BJ10,[1]eMHH!$I$4:$DV$3046,16,FALSE)</f>
        <v>Malik</v>
      </c>
      <c r="AS12" s="161"/>
      <c r="AT12" s="161"/>
      <c r="AU12" s="13"/>
      <c r="AV12" s="195">
        <v>13</v>
      </c>
      <c r="AW12" s="272" t="str">
        <f>VLOOKUP($BJ10,[1]eMHH!$I$4:$DV$3046,28,FALSE)</f>
        <v>Rohani</v>
      </c>
      <c r="AX12" s="161"/>
      <c r="AY12" s="161"/>
      <c r="AZ12" s="161"/>
      <c r="BA12" s="161"/>
      <c r="BB12" s="285"/>
      <c r="BC12" s="206">
        <v>23</v>
      </c>
      <c r="BD12" s="1593" t="str">
        <f>VLOOKUP($BJ10,[1]eMHH!$I$4:$DV$3046,38,FALSE)</f>
        <v xml:space="preserve">CDC Deputy </v>
      </c>
      <c r="BE12" s="1593"/>
      <c r="BF12" s="1593"/>
      <c r="BG12" s="1593"/>
      <c r="BH12" s="1593"/>
      <c r="BI12" s="1593"/>
      <c r="BJ12" s="1030">
        <f>VLOOKUP(BJ10,[1]eMHH!$I$4:$DV$3046,4,FALSE)</f>
        <v>2.0399999999999991</v>
      </c>
      <c r="BK12" s="1030"/>
    </row>
    <row r="13" spans="1:65" s="161" customFormat="1" ht="14.25" customHeight="1">
      <c r="A13" s="175">
        <v>2</v>
      </c>
      <c r="B13" s="250" t="str">
        <f>VLOOKUP($BJ10,[1]eMHH!$I$4:$DV$3046,17,FALSE)</f>
        <v>Arbab</v>
      </c>
      <c r="C13" s="251"/>
      <c r="D13" s="251"/>
      <c r="E13" s="264"/>
      <c r="F13" s="195">
        <v>14</v>
      </c>
      <c r="G13" s="252" t="str">
        <f>VLOOKUP($BJ10,[1]eMHH!$I$4:$DV$3046,29,FALSE)</f>
        <v>Judge</v>
      </c>
      <c r="H13" s="264"/>
      <c r="I13" s="264"/>
      <c r="J13" s="253"/>
      <c r="K13" s="253"/>
      <c r="L13" s="254"/>
      <c r="M13" s="257"/>
      <c r="N13" s="1603"/>
      <c r="O13" s="1603"/>
      <c r="P13" s="1603"/>
      <c r="Q13" s="1603"/>
      <c r="R13" s="1603"/>
      <c r="S13" s="1603"/>
      <c r="T13" s="275"/>
      <c r="U13" s="156"/>
      <c r="V13" s="175">
        <v>2</v>
      </c>
      <c r="W13" s="250" t="str">
        <f>VLOOKUP($BJ10,[1]eMHH!$I$4:$DV$3046,17,FALSE)</f>
        <v>Arbab</v>
      </c>
      <c r="X13" s="251"/>
      <c r="Y13" s="251"/>
      <c r="Z13" s="264"/>
      <c r="AA13" s="195">
        <v>14</v>
      </c>
      <c r="AB13" s="252" t="str">
        <f>VLOOKUP($BJ10,[1]eMHH!$I$4:$DV$3046,29,FALSE)</f>
        <v>Judge</v>
      </c>
      <c r="AC13" s="264"/>
      <c r="AD13" s="264"/>
      <c r="AE13" s="253"/>
      <c r="AF13" s="253"/>
      <c r="AG13" s="254"/>
      <c r="AH13" s="257"/>
      <c r="AI13" s="261"/>
      <c r="AJ13" s="261"/>
      <c r="AK13" s="261"/>
      <c r="AL13" s="261"/>
      <c r="AM13" s="261"/>
      <c r="AN13" s="261"/>
      <c r="AO13" s="455"/>
      <c r="AP13" s="156"/>
      <c r="AQ13" s="175">
        <v>2</v>
      </c>
      <c r="AR13" s="250" t="str">
        <f>VLOOKUP($BJ10,[1]eMHH!$I$4:$DV$3046,17,FALSE)</f>
        <v>Arbab</v>
      </c>
      <c r="AS13" s="251"/>
      <c r="AT13" s="251"/>
      <c r="AU13" s="264"/>
      <c r="AV13" s="195">
        <v>14</v>
      </c>
      <c r="AW13" s="252" t="str">
        <f>VLOOKUP($BJ10,[1]eMHH!$I$4:$DV$3046,29,FALSE)</f>
        <v>Judge</v>
      </c>
      <c r="AX13" s="264"/>
      <c r="AY13" s="264"/>
      <c r="AZ13" s="253"/>
      <c r="BA13" s="253"/>
      <c r="BB13" s="254"/>
      <c r="BC13" s="257"/>
      <c r="BD13" s="261"/>
      <c r="BE13" s="261"/>
      <c r="BF13" s="261"/>
      <c r="BG13" s="261"/>
      <c r="BH13" s="261"/>
      <c r="BI13" s="261"/>
    </row>
    <row r="14" spans="1:65" s="161" customFormat="1" ht="14.25" customHeight="1">
      <c r="A14" s="175">
        <v>3</v>
      </c>
      <c r="B14" s="250" t="str">
        <f>VLOOKUP($BJ10,[1]eMHH!$I$4:$DV$3046,18,FALSE)</f>
        <v>Qariyadar</v>
      </c>
      <c r="C14" s="251"/>
      <c r="D14" s="251"/>
      <c r="E14" s="264"/>
      <c r="F14" s="175">
        <v>15</v>
      </c>
      <c r="G14" s="252" t="str">
        <f>VLOOKUP($BJ10,[1]eMHH!$I$4:$DV$3046,30,FALSE)</f>
        <v>Tribal Elder</v>
      </c>
      <c r="H14" s="253"/>
      <c r="I14" s="253"/>
      <c r="J14" s="253"/>
      <c r="K14" s="253"/>
      <c r="L14" s="264"/>
      <c r="M14" s="257">
        <v>24</v>
      </c>
      <c r="N14" s="258" t="str">
        <f>VLOOKUP($BJ10,[1]eMHH!$I$4:$DV$3046,39,FALSE)</f>
        <v>Treasurer of CDC</v>
      </c>
      <c r="O14" s="259"/>
      <c r="P14" s="259"/>
      <c r="Q14" s="259"/>
      <c r="R14" s="259"/>
      <c r="S14" s="260"/>
      <c r="T14" s="210"/>
      <c r="U14" s="156"/>
      <c r="V14" s="175">
        <v>3</v>
      </c>
      <c r="W14" s="250" t="str">
        <f>VLOOKUP($BJ10,[1]eMHH!$I$4:$DV$3046,18,FALSE)</f>
        <v>Qariyadar</v>
      </c>
      <c r="X14" s="251"/>
      <c r="Y14" s="251"/>
      <c r="Z14" s="264"/>
      <c r="AA14" s="175">
        <v>15</v>
      </c>
      <c r="AB14" s="252" t="str">
        <f>VLOOKUP($BJ10,[1]eMHH!$I$4:$DV$3046,30,FALSE)</f>
        <v>Tribal Elder</v>
      </c>
      <c r="AC14" s="253"/>
      <c r="AD14" s="253"/>
      <c r="AE14" s="253"/>
      <c r="AF14" s="253"/>
      <c r="AG14" s="264"/>
      <c r="AH14" s="257">
        <v>24</v>
      </c>
      <c r="AI14" s="258" t="str">
        <f>VLOOKUP($BJ10,[1]eMHH!$I$4:$DV$3046,39,FALSE)</f>
        <v>Treasurer of CDC</v>
      </c>
      <c r="AJ14" s="259"/>
      <c r="AK14" s="259"/>
      <c r="AL14" s="259"/>
      <c r="AM14" s="259"/>
      <c r="AN14" s="260"/>
      <c r="AP14" s="162"/>
      <c r="AQ14" s="175">
        <v>3</v>
      </c>
      <c r="AR14" s="250" t="str">
        <f>VLOOKUP($BJ10,[1]eMHH!$I$4:$DV$3046,18,FALSE)</f>
        <v>Qariyadar</v>
      </c>
      <c r="AS14" s="251"/>
      <c r="AT14" s="251"/>
      <c r="AU14" s="264"/>
      <c r="AV14" s="175">
        <v>15</v>
      </c>
      <c r="AW14" s="252" t="str">
        <f>VLOOKUP($BJ10,[1]eMHH!$I$4:$DV$3046,30,FALSE)</f>
        <v>Tribal Elder</v>
      </c>
      <c r="AX14" s="253"/>
      <c r="AY14" s="253"/>
      <c r="AZ14" s="253"/>
      <c r="BA14" s="253"/>
      <c r="BB14" s="264"/>
      <c r="BC14" s="257">
        <v>24</v>
      </c>
      <c r="BD14" s="258" t="str">
        <f>VLOOKUP($BJ10,[1]eMHH!$I$4:$DV$3046,39,FALSE)</f>
        <v>Treasurer of CDC</v>
      </c>
      <c r="BE14" s="259"/>
      <c r="BF14" s="259"/>
      <c r="BG14" s="259"/>
      <c r="BH14" s="259"/>
      <c r="BI14" s="260"/>
    </row>
    <row r="15" spans="1:65" s="161" customFormat="1" ht="14.25" customHeight="1">
      <c r="A15" s="175">
        <v>4</v>
      </c>
      <c r="B15" s="250" t="str">
        <f>VLOOKUP($BJ10,[1]eMHH!$I$4:$DV$3046,19,FALSE)</f>
        <v>Khan</v>
      </c>
      <c r="C15" s="1604"/>
      <c r="D15" s="1604"/>
      <c r="E15" s="264"/>
      <c r="F15" s="175">
        <v>16</v>
      </c>
      <c r="G15" s="252" t="str">
        <f>VLOOKUP($BJ10,[1]eMHH!$I$4:$DV$3046,31,FALSE)</f>
        <v>Whitebeard</v>
      </c>
      <c r="H15" s="251"/>
      <c r="I15" s="251"/>
      <c r="J15" s="251"/>
      <c r="K15" s="264"/>
      <c r="L15" s="264"/>
      <c r="M15" s="257"/>
      <c r="N15" s="258"/>
      <c r="O15" s="259"/>
      <c r="P15" s="259"/>
      <c r="Q15" s="259"/>
      <c r="R15" s="259"/>
      <c r="S15" s="260"/>
      <c r="T15" s="338"/>
      <c r="U15" s="156"/>
      <c r="V15" s="175">
        <v>4</v>
      </c>
      <c r="W15" s="250" t="str">
        <f>VLOOKUP($BJ10,[1]eMHH!$I$4:$DV$3046,19,FALSE)</f>
        <v>Khan</v>
      </c>
      <c r="X15" s="1604"/>
      <c r="Y15" s="1604"/>
      <c r="Z15" s="264"/>
      <c r="AA15" s="175">
        <v>16</v>
      </c>
      <c r="AB15" s="252" t="str">
        <f>VLOOKUP($BJ10,[1]eMHH!$I$4:$DV$3046,31,FALSE)</f>
        <v>Whitebeard</v>
      </c>
      <c r="AC15" s="251"/>
      <c r="AD15" s="251"/>
      <c r="AE15" s="251"/>
      <c r="AF15" s="264"/>
      <c r="AG15" s="264"/>
      <c r="AH15" s="257"/>
      <c r="AI15" s="258"/>
      <c r="AJ15" s="259"/>
      <c r="AK15" s="259"/>
      <c r="AL15" s="259"/>
      <c r="AM15" s="259"/>
      <c r="AN15" s="260"/>
      <c r="AP15" s="162"/>
      <c r="AQ15" s="175">
        <v>4</v>
      </c>
      <c r="AR15" s="250" t="str">
        <f>VLOOKUP($BJ10,[1]eMHH!$I$4:$DV$3046,19,FALSE)</f>
        <v>Khan</v>
      </c>
      <c r="AS15" s="1604"/>
      <c r="AT15" s="1604"/>
      <c r="AU15" s="264"/>
      <c r="AV15" s="175">
        <v>16</v>
      </c>
      <c r="AW15" s="252" t="str">
        <f>VLOOKUP($BJ10,[1]eMHH!$I$4:$DV$3046,31,FALSE)</f>
        <v>Whitebeard</v>
      </c>
      <c r="AX15" s="251"/>
      <c r="AY15" s="251"/>
      <c r="AZ15" s="251"/>
      <c r="BA15" s="264"/>
      <c r="BB15" s="264"/>
      <c r="BC15" s="257"/>
      <c r="BD15" s="258"/>
      <c r="BE15" s="259"/>
      <c r="BF15" s="259"/>
      <c r="BG15" s="259"/>
      <c r="BH15" s="259"/>
      <c r="BI15" s="260"/>
    </row>
    <row r="16" spans="1:65" s="161" customFormat="1" ht="14.25" customHeight="1">
      <c r="A16" s="175">
        <v>5</v>
      </c>
      <c r="B16" s="250" t="str">
        <f>VLOOKUP($BJ10,[1]eMHH!$I$4:$DV$3046,20,FALSE)</f>
        <v>Zamindar</v>
      </c>
      <c r="C16" s="1604"/>
      <c r="D16" s="1604"/>
      <c r="E16" s="264"/>
      <c r="F16" s="214">
        <v>17</v>
      </c>
      <c r="G16" s="252" t="str">
        <f>VLOOKUP($BJ10,[1]eMHH!$I$4:$DV$3046,32,FALSE)</f>
        <v>Head of Council</v>
      </c>
      <c r="H16" s="251"/>
      <c r="I16" s="251"/>
      <c r="J16" s="251"/>
      <c r="K16" s="251"/>
      <c r="L16" s="264"/>
      <c r="M16" s="257">
        <v>25</v>
      </c>
      <c r="N16" s="261" t="str">
        <f>VLOOKUP($BJ10,[1]eMHH!$I$4:$DV$3046,40,FALSE)</f>
        <v>Secretary of CDC</v>
      </c>
      <c r="O16" s="261"/>
      <c r="P16" s="261"/>
      <c r="Q16" s="261"/>
      <c r="R16" s="261"/>
      <c r="S16" s="261"/>
      <c r="T16" s="455"/>
      <c r="U16" s="156"/>
      <c r="V16" s="175">
        <v>5</v>
      </c>
      <c r="W16" s="250" t="str">
        <f>VLOOKUP($BJ10,[1]eMHH!$I$4:$DV$3046,20,FALSE)</f>
        <v>Zamindar</v>
      </c>
      <c r="X16" s="1604"/>
      <c r="Y16" s="1604"/>
      <c r="Z16" s="264"/>
      <c r="AA16" s="214">
        <v>17</v>
      </c>
      <c r="AB16" s="252" t="str">
        <f>VLOOKUP($BJ10,[1]eMHH!$I$4:$DV$3046,32,FALSE)</f>
        <v>Head of Council</v>
      </c>
      <c r="AC16" s="251"/>
      <c r="AD16" s="251"/>
      <c r="AE16" s="251"/>
      <c r="AF16" s="251"/>
      <c r="AG16" s="264"/>
      <c r="AH16" s="257">
        <v>25</v>
      </c>
      <c r="AI16" s="261" t="str">
        <f>VLOOKUP($BJ10,[1]eMHH!$I$4:$DV$3046,40,FALSE)</f>
        <v>Secretary of CDC</v>
      </c>
      <c r="AJ16" s="261"/>
      <c r="AK16" s="261"/>
      <c r="AL16" s="261"/>
      <c r="AM16" s="261"/>
      <c r="AN16" s="261"/>
      <c r="AP16" s="162"/>
      <c r="AQ16" s="175">
        <v>5</v>
      </c>
      <c r="AR16" s="250" t="str">
        <f>VLOOKUP($BJ10,[1]eMHH!$I$4:$DV$3046,20,FALSE)</f>
        <v>Zamindar</v>
      </c>
      <c r="AS16" s="1604"/>
      <c r="AT16" s="1604"/>
      <c r="AU16" s="264"/>
      <c r="AV16" s="214">
        <v>17</v>
      </c>
      <c r="AW16" s="252" t="str">
        <f>VLOOKUP($BJ10,[1]eMHH!$I$4:$DV$3046,32,FALSE)</f>
        <v>Head of Council</v>
      </c>
      <c r="AX16" s="251"/>
      <c r="AY16" s="251"/>
      <c r="AZ16" s="251"/>
      <c r="BA16" s="251"/>
      <c r="BB16" s="264"/>
      <c r="BC16" s="257">
        <v>25</v>
      </c>
      <c r="BD16" s="261" t="str">
        <f>VLOOKUP($BJ10,[1]eMHH!$I$4:$DV$3046,40,FALSE)</f>
        <v>Secretary of CDC</v>
      </c>
      <c r="BE16" s="261"/>
      <c r="BF16" s="261"/>
      <c r="BG16" s="261"/>
      <c r="BH16" s="261"/>
      <c r="BI16" s="261"/>
    </row>
    <row r="17" spans="1:63" s="161" customFormat="1" ht="14.25" customHeight="1">
      <c r="A17" s="175">
        <v>6</v>
      </c>
      <c r="B17" s="250" t="str">
        <f>VLOOKUP($BJ10,[1]eMHH!$I$4:$DV$3046,21,FALSE)</f>
        <v>Beg / Baay</v>
      </c>
      <c r="C17" s="963"/>
      <c r="D17" s="963"/>
      <c r="E17" s="264"/>
      <c r="F17" s="257">
        <v>18</v>
      </c>
      <c r="G17" s="261" t="str">
        <f>VLOOKUP($BJ10,[1]eMHH!$I$4:$DV$3046,33,FALSE)</f>
        <v>Head of CDC</v>
      </c>
      <c r="H17" s="261"/>
      <c r="I17" s="261"/>
      <c r="J17" s="261"/>
      <c r="K17" s="261"/>
      <c r="L17" s="261"/>
      <c r="M17" s="257"/>
      <c r="N17" s="261"/>
      <c r="O17" s="261"/>
      <c r="P17" s="261"/>
      <c r="Q17" s="261"/>
      <c r="R17" s="261"/>
      <c r="S17" s="261"/>
      <c r="T17" s="1605"/>
      <c r="U17" s="156"/>
      <c r="V17" s="175">
        <v>6</v>
      </c>
      <c r="W17" s="250" t="str">
        <f>VLOOKUP($BJ10,[1]eMHH!$I$4:$DV$3046,21,FALSE)</f>
        <v>Beg / Baay</v>
      </c>
      <c r="X17" s="963"/>
      <c r="Y17" s="963"/>
      <c r="Z17" s="264"/>
      <c r="AA17" s="257">
        <v>18</v>
      </c>
      <c r="AB17" s="261" t="str">
        <f>VLOOKUP($BJ10,[1]eMHH!$I$4:$DV$3046,33,FALSE)</f>
        <v>Head of CDC</v>
      </c>
      <c r="AC17" s="261"/>
      <c r="AD17" s="261"/>
      <c r="AE17" s="261"/>
      <c r="AF17" s="261"/>
      <c r="AG17" s="261"/>
      <c r="AH17" s="257"/>
      <c r="AI17" s="261"/>
      <c r="AJ17" s="261"/>
      <c r="AK17" s="261"/>
      <c r="AL17" s="261"/>
      <c r="AM17" s="261"/>
      <c r="AN17" s="261"/>
      <c r="AP17" s="156"/>
      <c r="AQ17" s="175">
        <v>6</v>
      </c>
      <c r="AR17" s="250" t="str">
        <f>VLOOKUP($BJ10,[1]eMHH!$I$4:$DV$3046,21,FALSE)</f>
        <v>Beg / Baay</v>
      </c>
      <c r="AS17" s="963"/>
      <c r="AT17" s="963"/>
      <c r="AU17" s="264"/>
      <c r="AV17" s="257">
        <v>18</v>
      </c>
      <c r="AW17" s="261" t="str">
        <f>VLOOKUP($BJ10,[1]eMHH!$I$4:$DV$3046,33,FALSE)</f>
        <v>Head of CDC</v>
      </c>
      <c r="AX17" s="261"/>
      <c r="AY17" s="261"/>
      <c r="AZ17" s="261"/>
      <c r="BA17" s="261"/>
      <c r="BB17" s="261"/>
      <c r="BC17" s="257"/>
      <c r="BD17" s="261"/>
      <c r="BE17" s="261"/>
      <c r="BF17" s="261"/>
      <c r="BG17" s="261"/>
      <c r="BH17" s="261"/>
      <c r="BI17" s="261"/>
    </row>
    <row r="18" spans="1:63" s="161" customFormat="1" ht="14.25" customHeight="1">
      <c r="A18" s="175">
        <v>7</v>
      </c>
      <c r="B18" s="250" t="str">
        <f>VLOOKUP($BJ10,[1]eMHH!$I$4:$DV$3046,22,FALSE)</f>
        <v>Commander</v>
      </c>
      <c r="C18" s="1100"/>
      <c r="D18" s="1100"/>
      <c r="E18" s="264"/>
      <c r="F18" s="257"/>
      <c r="G18" s="261"/>
      <c r="H18" s="261"/>
      <c r="I18" s="261"/>
      <c r="J18" s="261"/>
      <c r="K18" s="261"/>
      <c r="L18" s="261"/>
      <c r="M18" s="214">
        <v>26</v>
      </c>
      <c r="N18" s="252" t="str">
        <f>VLOOKUP($BJ10,[1]eMHH!$I$4:$DV$3046,41,FALSE)</f>
        <v>People's Representative</v>
      </c>
      <c r="O18" s="1606"/>
      <c r="P18" s="1606"/>
      <c r="Q18" s="1606"/>
      <c r="R18" s="1606"/>
      <c r="S18" s="1607"/>
      <c r="T18" s="1605"/>
      <c r="U18" s="156"/>
      <c r="V18" s="175">
        <v>7</v>
      </c>
      <c r="W18" s="250" t="str">
        <f>VLOOKUP($BJ10,[1]eMHH!$I$4:$DV$3046,22,FALSE)</f>
        <v>Commander</v>
      </c>
      <c r="X18" s="1100"/>
      <c r="Y18" s="1100"/>
      <c r="Z18" s="264"/>
      <c r="AA18" s="257"/>
      <c r="AB18" s="261"/>
      <c r="AC18" s="261"/>
      <c r="AD18" s="261"/>
      <c r="AE18" s="261"/>
      <c r="AF18" s="261"/>
      <c r="AG18" s="261"/>
      <c r="AH18" s="214">
        <v>26</v>
      </c>
      <c r="AI18" s="680" t="str">
        <f>VLOOKUP($BJ10,[1]eMHH!$I$4:$DV$3046,41,FALSE)</f>
        <v>People's Representative</v>
      </c>
      <c r="AJ18" s="1608"/>
      <c r="AK18" s="1608"/>
      <c r="AL18" s="1608"/>
      <c r="AM18" s="1608"/>
      <c r="AN18" s="1609"/>
      <c r="AP18" s="162"/>
      <c r="AQ18" s="175">
        <v>7</v>
      </c>
      <c r="AR18" s="250" t="str">
        <f>VLOOKUP($BJ10,[1]eMHH!$I$4:$DV$3046,22,FALSE)</f>
        <v>Commander</v>
      </c>
      <c r="AS18" s="1100"/>
      <c r="AT18" s="1100"/>
      <c r="AU18" s="264"/>
      <c r="AV18" s="257"/>
      <c r="AW18" s="261"/>
      <c r="AX18" s="261"/>
      <c r="AY18" s="261"/>
      <c r="AZ18" s="261"/>
      <c r="BA18" s="261"/>
      <c r="BB18" s="261"/>
      <c r="BC18" s="214">
        <v>26</v>
      </c>
      <c r="BD18" s="680" t="str">
        <f>VLOOKUP($BJ10,[1]eMHH!$I$4:$DV$3046,41,FALSE)</f>
        <v>People's Representative</v>
      </c>
      <c r="BE18" s="1608"/>
      <c r="BF18" s="1608"/>
      <c r="BG18" s="1608"/>
      <c r="BH18" s="1608"/>
      <c r="BI18" s="1609"/>
      <c r="BJ18" s="174"/>
      <c r="BK18" s="174"/>
    </row>
    <row r="19" spans="1:63" s="161" customFormat="1" ht="14.25" customHeight="1">
      <c r="A19" s="175">
        <v>8</v>
      </c>
      <c r="B19" s="250" t="str">
        <f>VLOOKUP($BJ10,[1]eMHH!$I$4:$DV$3046,23,FALSE)</f>
        <v>Mullah</v>
      </c>
      <c r="C19" s="255"/>
      <c r="D19" s="255"/>
      <c r="E19" s="264"/>
      <c r="F19" s="175">
        <v>19</v>
      </c>
      <c r="G19" s="252" t="str">
        <f>VLOOKUP($BJ10,[1]eMHH!$I$4:$DV$3046,34,FALSE)</f>
        <v>Head of Tribal Council</v>
      </c>
      <c r="H19" s="262"/>
      <c r="I19" s="262"/>
      <c r="J19" s="262"/>
      <c r="K19" s="262"/>
      <c r="L19" s="263"/>
      <c r="M19" s="1610">
        <v>27</v>
      </c>
      <c r="N19" s="258" t="str">
        <f>VLOOKUP($BJ10,[1]eMHH!$I$4:$DV$3046,42,FALSE)</f>
        <v>Police Commander</v>
      </c>
      <c r="O19" s="259"/>
      <c r="P19" s="259"/>
      <c r="Q19" s="259"/>
      <c r="R19" s="259"/>
      <c r="S19" s="260"/>
      <c r="T19" s="14"/>
      <c r="U19" s="156"/>
      <c r="V19" s="175">
        <v>8</v>
      </c>
      <c r="W19" s="250" t="str">
        <f>VLOOKUP($BJ10,[1]eMHH!$I$4:$DV$3046,23,FALSE)</f>
        <v>Mullah</v>
      </c>
      <c r="X19" s="255"/>
      <c r="Y19" s="255"/>
      <c r="Z19" s="264"/>
      <c r="AA19" s="175">
        <v>19</v>
      </c>
      <c r="AB19" s="252" t="str">
        <f>VLOOKUP($BJ10,[1]eMHH!$I$4:$DV$3046,34,FALSE)</f>
        <v>Head of Tribal Council</v>
      </c>
      <c r="AC19" s="262"/>
      <c r="AD19" s="262"/>
      <c r="AE19" s="262"/>
      <c r="AF19" s="262"/>
      <c r="AG19" s="263"/>
      <c r="AH19" s="1610">
        <v>27</v>
      </c>
      <c r="AI19" s="1416" t="str">
        <f>VLOOKUP($BJ10,[1]eMHH!$I$4:$DV$3046,42,FALSE)</f>
        <v>Police Commander</v>
      </c>
      <c r="AJ19" s="1417"/>
      <c r="AK19" s="1417"/>
      <c r="AL19" s="1417"/>
      <c r="AM19" s="1417"/>
      <c r="AN19" s="1419"/>
      <c r="AO19" s="455"/>
      <c r="AP19" s="162"/>
      <c r="AQ19" s="175">
        <v>8</v>
      </c>
      <c r="AR19" s="250" t="str">
        <f>VLOOKUP($BJ10,[1]eMHH!$I$4:$DV$3046,23,FALSE)</f>
        <v>Mullah</v>
      </c>
      <c r="AS19" s="255"/>
      <c r="AT19" s="255"/>
      <c r="AU19" s="264"/>
      <c r="AV19" s="175">
        <v>19</v>
      </c>
      <c r="AW19" s="252" t="str">
        <f>VLOOKUP($BJ10,[1]eMHH!$I$4:$DV$3046,34,FALSE)</f>
        <v>Head of Tribal Council</v>
      </c>
      <c r="AX19" s="262"/>
      <c r="AY19" s="262"/>
      <c r="AZ19" s="262"/>
      <c r="BA19" s="262"/>
      <c r="BB19" s="263"/>
      <c r="BC19" s="1610">
        <v>27</v>
      </c>
      <c r="BD19" s="1416" t="str">
        <f>VLOOKUP($BJ10,[1]eMHH!$I$4:$DV$3046,42,FALSE)</f>
        <v>Police Commander</v>
      </c>
      <c r="BE19" s="1417"/>
      <c r="BF19" s="1417"/>
      <c r="BG19" s="1417"/>
      <c r="BH19" s="1417"/>
      <c r="BI19" s="1419"/>
      <c r="BJ19" s="186"/>
      <c r="BK19" s="186"/>
    </row>
    <row r="20" spans="1:63" s="161" customFormat="1" ht="14.25" customHeight="1">
      <c r="A20" s="175">
        <v>9</v>
      </c>
      <c r="B20" s="250" t="str">
        <f>VLOOKUP($BJ10,[1]eMHH!$I$4:$DV$3046,24,FALSE)</f>
        <v>Imam</v>
      </c>
      <c r="C20" s="255"/>
      <c r="D20" s="255"/>
      <c r="E20" s="264"/>
      <c r="F20" s="266">
        <v>20</v>
      </c>
      <c r="G20" s="252" t="str">
        <f>VLOOKUP($BJ10,[1]eMHH!$I$4:$DV$3046,35,FALSE)</f>
        <v>Member of Council</v>
      </c>
      <c r="H20" s="1100"/>
      <c r="I20" s="1100"/>
      <c r="J20" s="1100"/>
      <c r="K20" s="1100"/>
      <c r="L20" s="1611"/>
      <c r="M20" s="1610"/>
      <c r="N20" s="258"/>
      <c r="O20" s="259"/>
      <c r="P20" s="259"/>
      <c r="Q20" s="259"/>
      <c r="R20" s="259"/>
      <c r="S20" s="260"/>
      <c r="T20" s="14"/>
      <c r="U20" s="156"/>
      <c r="V20" s="175">
        <v>9</v>
      </c>
      <c r="W20" s="250" t="str">
        <f>VLOOKUP($BJ10,[1]eMHH!$I$4:$DV$3046,24,FALSE)</f>
        <v>Imam</v>
      </c>
      <c r="X20" s="255"/>
      <c r="Y20" s="255"/>
      <c r="Z20" s="264"/>
      <c r="AA20" s="266">
        <v>20</v>
      </c>
      <c r="AB20" s="252" t="str">
        <f>VLOOKUP($BJ10,[1]eMHH!$I$4:$DV$3046,35,FALSE)</f>
        <v>Member of Council</v>
      </c>
      <c r="AC20" s="1100"/>
      <c r="AD20" s="1100"/>
      <c r="AE20" s="1100"/>
      <c r="AF20" s="1100"/>
      <c r="AG20" s="1611"/>
      <c r="AH20" s="1610"/>
      <c r="AI20" s="1420"/>
      <c r="AJ20" s="1421"/>
      <c r="AK20" s="1421"/>
      <c r="AL20" s="1421"/>
      <c r="AM20" s="1421"/>
      <c r="AN20" s="1423"/>
      <c r="AO20" s="210"/>
      <c r="AP20" s="162"/>
      <c r="AQ20" s="175">
        <v>9</v>
      </c>
      <c r="AR20" s="250" t="str">
        <f>VLOOKUP($BJ10,[1]eMHH!$I$4:$DV$3046,24,FALSE)</f>
        <v>Imam</v>
      </c>
      <c r="AS20" s="255"/>
      <c r="AT20" s="255"/>
      <c r="AU20" s="264"/>
      <c r="AV20" s="266">
        <v>20</v>
      </c>
      <c r="AW20" s="252" t="str">
        <f>VLOOKUP($BJ10,[1]eMHH!$I$4:$DV$3046,35,FALSE)</f>
        <v>Member of Council</v>
      </c>
      <c r="AX20" s="1100"/>
      <c r="AY20" s="1100"/>
      <c r="AZ20" s="1100"/>
      <c r="BA20" s="1100"/>
      <c r="BB20" s="1611"/>
      <c r="BC20" s="1610"/>
      <c r="BD20" s="1420"/>
      <c r="BE20" s="1421"/>
      <c r="BF20" s="1421"/>
      <c r="BG20" s="1421"/>
      <c r="BH20" s="1421"/>
      <c r="BI20" s="1423"/>
      <c r="BJ20" s="193"/>
      <c r="BK20" s="193"/>
    </row>
    <row r="21" spans="1:63" s="161" customFormat="1" ht="14.25" customHeight="1">
      <c r="A21" s="175">
        <v>10</v>
      </c>
      <c r="B21" s="252" t="str">
        <f>VLOOKUP($BJ10,[1]eMHH!$I$4:$DV$3046,25,FALSE)</f>
        <v>Mosque Mullah</v>
      </c>
      <c r="C21" s="264"/>
      <c r="D21" s="264"/>
      <c r="E21" s="264"/>
      <c r="F21" s="257">
        <v>21</v>
      </c>
      <c r="G21" s="258" t="str">
        <f>VLOOKUP($BJ10,[1]eMHH!$I$4:$DV$3046,36,FALSE)</f>
        <v>Member of CDC</v>
      </c>
      <c r="H21" s="259"/>
      <c r="I21" s="259"/>
      <c r="J21" s="259"/>
      <c r="K21" s="259"/>
      <c r="L21" s="260"/>
      <c r="M21" s="175">
        <v>28</v>
      </c>
      <c r="N21" s="1612" t="str">
        <f>VLOOKUP($BJ10,[1]eMHH!$I$4:$DV$3046,43,FALSE)</f>
        <v>District Administrator</v>
      </c>
      <c r="O21" s="1613"/>
      <c r="P21" s="1613"/>
      <c r="Q21" s="1613"/>
      <c r="R21" s="1613"/>
      <c r="S21" s="1044"/>
      <c r="T21" s="14"/>
      <c r="U21" s="156"/>
      <c r="V21" s="175">
        <v>10</v>
      </c>
      <c r="W21" s="252" t="str">
        <f>VLOOKUP($BJ10,[1]eMHH!$I$4:$DV$3046,25,FALSE)</f>
        <v>Mosque Mullah</v>
      </c>
      <c r="X21" s="264"/>
      <c r="Y21" s="264"/>
      <c r="Z21" s="264"/>
      <c r="AA21" s="257">
        <v>21</v>
      </c>
      <c r="AB21" s="258" t="str">
        <f>VLOOKUP($BJ10,[1]eMHH!$I$4:$DV$3046,36,FALSE)</f>
        <v>Member of CDC</v>
      </c>
      <c r="AC21" s="259"/>
      <c r="AD21" s="259"/>
      <c r="AE21" s="259"/>
      <c r="AF21" s="259"/>
      <c r="AG21" s="260"/>
      <c r="AH21" s="175">
        <v>28</v>
      </c>
      <c r="AI21" s="815" t="str">
        <f>VLOOKUP($BJ10,[1]eMHH!$I$4:$DV$3046,43,FALSE)</f>
        <v>District Administrator</v>
      </c>
      <c r="AJ21" s="246"/>
      <c r="AK21" s="246"/>
      <c r="AL21" s="246"/>
      <c r="AM21" s="246"/>
      <c r="AN21" s="273"/>
      <c r="AO21" s="338"/>
      <c r="AP21" s="156"/>
      <c r="AQ21" s="175">
        <v>10</v>
      </c>
      <c r="AR21" s="252" t="str">
        <f>VLOOKUP($BJ10,[1]eMHH!$I$4:$DV$3046,25,FALSE)</f>
        <v>Mosque Mullah</v>
      </c>
      <c r="AS21" s="264"/>
      <c r="AT21" s="264"/>
      <c r="AU21" s="264"/>
      <c r="AV21" s="257">
        <v>21</v>
      </c>
      <c r="AW21" s="258" t="str">
        <f>VLOOKUP($BJ10,[1]eMHH!$I$4:$DV$3046,36,FALSE)</f>
        <v>Member of CDC</v>
      </c>
      <c r="AX21" s="259"/>
      <c r="AY21" s="259"/>
      <c r="AZ21" s="259"/>
      <c r="BA21" s="259"/>
      <c r="BB21" s="260"/>
      <c r="BC21" s="175">
        <v>28</v>
      </c>
      <c r="BD21" s="815" t="str">
        <f>VLOOKUP($BJ10,[1]eMHH!$I$4:$DV$3046,43,FALSE)</f>
        <v>District Administrator</v>
      </c>
      <c r="BE21" s="246"/>
      <c r="BF21" s="246"/>
      <c r="BG21" s="246"/>
      <c r="BH21" s="246"/>
      <c r="BI21" s="273"/>
    </row>
    <row r="22" spans="1:63" s="161" customFormat="1" ht="14.25" customHeight="1">
      <c r="A22" s="175">
        <v>11</v>
      </c>
      <c r="B22" s="252" t="str">
        <f>VLOOKUP($BJ10,[1]eMHH!$I$4:$DV$3046,26,FALSE)</f>
        <v>Mawlawi</v>
      </c>
      <c r="C22" s="264"/>
      <c r="D22" s="264"/>
      <c r="E22" s="264"/>
      <c r="F22" s="257"/>
      <c r="G22" s="258"/>
      <c r="H22" s="259"/>
      <c r="I22" s="259"/>
      <c r="J22" s="259"/>
      <c r="K22" s="259"/>
      <c r="L22" s="260"/>
      <c r="M22" s="669"/>
      <c r="N22" s="669"/>
      <c r="O22" s="669"/>
      <c r="P22" s="669"/>
      <c r="Q22" s="669"/>
      <c r="R22" s="669"/>
      <c r="S22" s="175" t="s">
        <v>0</v>
      </c>
      <c r="T22" s="14"/>
      <c r="U22" s="156"/>
      <c r="V22" s="175">
        <v>11</v>
      </c>
      <c r="W22" s="252" t="str">
        <f>VLOOKUP($BJ10,[1]eMHH!$I$4:$DV$3046,26,FALSE)</f>
        <v>Mawlawi</v>
      </c>
      <c r="X22" s="264"/>
      <c r="Y22" s="264"/>
      <c r="Z22" s="264"/>
      <c r="AA22" s="257"/>
      <c r="AB22" s="258"/>
      <c r="AC22" s="259"/>
      <c r="AD22" s="259"/>
      <c r="AE22" s="259"/>
      <c r="AF22" s="259"/>
      <c r="AG22" s="260"/>
      <c r="AH22" s="669"/>
      <c r="AI22" s="669"/>
      <c r="AJ22" s="669"/>
      <c r="AK22" s="669"/>
      <c r="AL22" s="669"/>
      <c r="AM22" s="886"/>
      <c r="AN22" s="175" t="s">
        <v>0</v>
      </c>
      <c r="AO22" s="455"/>
      <c r="AP22" s="162"/>
      <c r="AQ22" s="175">
        <v>11</v>
      </c>
      <c r="AR22" s="252" t="str">
        <f>VLOOKUP($BJ10,[1]eMHH!$I$4:$DV$3046,26,FALSE)</f>
        <v>Mawlawi</v>
      </c>
      <c r="AS22" s="264"/>
      <c r="AT22" s="264"/>
      <c r="AU22" s="264"/>
      <c r="AV22" s="257"/>
      <c r="AW22" s="258"/>
      <c r="AX22" s="259"/>
      <c r="AY22" s="259"/>
      <c r="AZ22" s="259"/>
      <c r="BA22" s="259"/>
      <c r="BB22" s="260"/>
      <c r="BC22" s="669"/>
      <c r="BD22" s="669"/>
      <c r="BE22" s="669"/>
      <c r="BF22" s="669"/>
      <c r="BG22" s="669"/>
      <c r="BH22" s="886"/>
      <c r="BI22" s="175" t="s">
        <v>0</v>
      </c>
    </row>
    <row r="23" spans="1:63" s="161" customFormat="1" ht="14.25" customHeight="1">
      <c r="A23" s="195">
        <v>12</v>
      </c>
      <c r="B23" s="1582" t="str">
        <f>VLOOKUP($BJ10,[1]eMHH!$I$4:$DV$3046,27,FALSE)</f>
        <v>Religious Scholar</v>
      </c>
      <c r="C23" s="1539"/>
      <c r="D23" s="1539"/>
      <c r="E23" s="1614"/>
      <c r="F23" s="175">
        <v>22</v>
      </c>
      <c r="G23" s="1582" t="str">
        <f>VLOOKUP($BJ10,[1]eMHH!$I$4:$DV$3046,37,FALSE)</f>
        <v>Member of Tribal Council</v>
      </c>
      <c r="H23" s="1615"/>
      <c r="I23" s="1615"/>
      <c r="J23" s="1615"/>
      <c r="K23" s="1615"/>
      <c r="L23" s="1615"/>
      <c r="M23" s="1074"/>
      <c r="N23" s="1074"/>
      <c r="O23" s="1074"/>
      <c r="P23" s="1074"/>
      <c r="Q23" s="1074"/>
      <c r="R23" s="1074"/>
      <c r="S23" s="175" t="s">
        <v>1</v>
      </c>
      <c r="T23" s="210"/>
      <c r="U23" s="156"/>
      <c r="V23" s="195">
        <v>12</v>
      </c>
      <c r="W23" s="1582" t="str">
        <f>VLOOKUP($BJ10,[1]eMHH!$I$4:$DV$3046,27,FALSE)</f>
        <v>Religious Scholar</v>
      </c>
      <c r="X23" s="1539"/>
      <c r="Y23" s="1539"/>
      <c r="Z23" s="1614"/>
      <c r="AA23" s="175">
        <v>22</v>
      </c>
      <c r="AB23" s="1582" t="str">
        <f>VLOOKUP($BJ10,[1]eMHH!$I$4:$DV$3046,37,FALSE)</f>
        <v>Member of Tribal Council</v>
      </c>
      <c r="AC23" s="1615"/>
      <c r="AD23" s="1615"/>
      <c r="AE23" s="1615"/>
      <c r="AF23" s="1615"/>
      <c r="AG23" s="1615"/>
      <c r="AH23" s="1074"/>
      <c r="AI23" s="1074"/>
      <c r="AJ23" s="1074"/>
      <c r="AK23" s="1074"/>
      <c r="AL23" s="1074"/>
      <c r="AM23" s="1616"/>
      <c r="AN23" s="175" t="s">
        <v>1</v>
      </c>
      <c r="AP23" s="162"/>
      <c r="AQ23" s="195">
        <v>12</v>
      </c>
      <c r="AR23" s="1582" t="str">
        <f>VLOOKUP($BJ10,[1]eMHH!$I$4:$DV$3046,27,FALSE)</f>
        <v>Religious Scholar</v>
      </c>
      <c r="AS23" s="1539"/>
      <c r="AT23" s="1539"/>
      <c r="AU23" s="1614"/>
      <c r="AV23" s="175">
        <v>22</v>
      </c>
      <c r="AW23" s="1582" t="str">
        <f>VLOOKUP($BJ10,[1]eMHH!$I$4:$DV$3046,37,FALSE)</f>
        <v>Member of Tribal Council</v>
      </c>
      <c r="AX23" s="1615"/>
      <c r="AY23" s="1615"/>
      <c r="AZ23" s="1615"/>
      <c r="BA23" s="1615"/>
      <c r="BB23" s="1615"/>
      <c r="BC23" s="1074"/>
      <c r="BD23" s="1074"/>
      <c r="BE23" s="1074"/>
      <c r="BF23" s="1074"/>
      <c r="BG23" s="1074"/>
      <c r="BH23" s="1616"/>
      <c r="BI23" s="175" t="s">
        <v>1</v>
      </c>
    </row>
    <row r="24" spans="1:63" s="161" customFormat="1" ht="14.25" customHeight="1">
      <c r="A24" s="449" t="s">
        <v>9</v>
      </c>
      <c r="B24" s="1617" t="str">
        <f>VLOOKUP($BJ10,[1]eMHH!$I$4:$DV$3046,44,FALSE)</f>
        <v>Other:</v>
      </c>
      <c r="C24" s="423"/>
      <c r="D24" s="302"/>
      <c r="E24" s="302"/>
      <c r="F24" s="302"/>
      <c r="G24" s="302"/>
      <c r="H24" s="302"/>
      <c r="I24" s="302"/>
      <c r="J24" s="302"/>
      <c r="K24" s="302"/>
      <c r="L24" s="302"/>
      <c r="M24" s="302"/>
      <c r="N24" s="302"/>
      <c r="O24" s="302"/>
      <c r="P24" s="302"/>
      <c r="Q24" s="302"/>
      <c r="R24" s="302"/>
      <c r="S24" s="303"/>
      <c r="T24" s="338"/>
      <c r="U24" s="156"/>
      <c r="V24" s="449" t="s">
        <v>9</v>
      </c>
      <c r="W24" s="1617" t="str">
        <f>VLOOKUP($BJ10,[1]eMHH!$I$4:$DV$3046,44,FALSE)</f>
        <v>Other:</v>
      </c>
      <c r="X24" s="423"/>
      <c r="Y24" s="302"/>
      <c r="Z24" s="302"/>
      <c r="AA24" s="302"/>
      <c r="AB24" s="302"/>
      <c r="AC24" s="302"/>
      <c r="AD24" s="302"/>
      <c r="AE24" s="302"/>
      <c r="AF24" s="302"/>
      <c r="AG24" s="302"/>
      <c r="AH24" s="302"/>
      <c r="AI24" s="302"/>
      <c r="AJ24" s="302"/>
      <c r="AK24" s="302"/>
      <c r="AL24" s="302"/>
      <c r="AM24" s="302"/>
      <c r="AN24" s="303"/>
      <c r="AP24" s="162"/>
      <c r="AQ24" s="449" t="s">
        <v>9</v>
      </c>
      <c r="AR24" s="1617" t="str">
        <f>VLOOKUP($BJ10,[1]eMHH!$I$4:$DV$3046,44,FALSE)</f>
        <v>Other:</v>
      </c>
      <c r="AS24" s="423"/>
      <c r="AT24" s="302"/>
      <c r="AU24" s="302"/>
      <c r="AV24" s="302"/>
      <c r="AW24" s="302"/>
      <c r="AX24" s="302"/>
      <c r="AY24" s="302"/>
      <c r="AZ24" s="302"/>
      <c r="BA24" s="302"/>
      <c r="BB24" s="302"/>
      <c r="BC24" s="302"/>
      <c r="BD24" s="302"/>
      <c r="BE24" s="302"/>
      <c r="BF24" s="302"/>
      <c r="BG24" s="302"/>
      <c r="BH24" s="302"/>
      <c r="BI24" s="303"/>
    </row>
    <row r="25" spans="1:63" s="161" customFormat="1" ht="14.25" customHeight="1">
      <c r="A25" s="449"/>
      <c r="B25" s="1617"/>
      <c r="C25" s="423"/>
      <c r="D25" s="302"/>
      <c r="E25" s="302"/>
      <c r="F25" s="302"/>
      <c r="G25" s="302"/>
      <c r="H25" s="302"/>
      <c r="I25" s="302"/>
      <c r="J25" s="302"/>
      <c r="K25" s="302"/>
      <c r="L25" s="302"/>
      <c r="M25" s="302"/>
      <c r="N25" s="302"/>
      <c r="O25" s="302"/>
      <c r="P25" s="302"/>
      <c r="Q25" s="302"/>
      <c r="R25" s="302"/>
      <c r="S25" s="303"/>
      <c r="T25" s="338"/>
      <c r="U25" s="156"/>
      <c r="V25" s="449"/>
      <c r="W25" s="1617"/>
      <c r="X25" s="423"/>
      <c r="Y25" s="302"/>
      <c r="Z25" s="302"/>
      <c r="AA25" s="302"/>
      <c r="AB25" s="302"/>
      <c r="AC25" s="302"/>
      <c r="AD25" s="302"/>
      <c r="AE25" s="302"/>
      <c r="AF25" s="302"/>
      <c r="AG25" s="302"/>
      <c r="AH25" s="302"/>
      <c r="AI25" s="302"/>
      <c r="AJ25" s="302"/>
      <c r="AK25" s="302"/>
      <c r="AL25" s="302"/>
      <c r="AM25" s="302"/>
      <c r="AN25" s="303"/>
      <c r="AP25" s="162"/>
      <c r="AQ25" s="449"/>
      <c r="AR25" s="1617"/>
      <c r="AS25" s="423"/>
      <c r="AT25" s="302"/>
      <c r="AU25" s="302"/>
      <c r="AV25" s="302"/>
      <c r="AW25" s="302"/>
      <c r="AX25" s="302"/>
      <c r="AY25" s="302"/>
      <c r="AZ25" s="302"/>
      <c r="BA25" s="302"/>
      <c r="BB25" s="302"/>
      <c r="BC25" s="302"/>
      <c r="BD25" s="302"/>
      <c r="BE25" s="302"/>
      <c r="BF25" s="302"/>
      <c r="BG25" s="302"/>
      <c r="BH25" s="302"/>
      <c r="BI25" s="303"/>
    </row>
    <row r="26" spans="1:63" s="161" customFormat="1" ht="14.25" customHeight="1">
      <c r="A26" s="206"/>
      <c r="B26" s="1618"/>
      <c r="C26" s="207"/>
      <c r="D26" s="208"/>
      <c r="E26" s="208"/>
      <c r="F26" s="208"/>
      <c r="G26" s="208"/>
      <c r="H26" s="208"/>
      <c r="I26" s="208"/>
      <c r="J26" s="208"/>
      <c r="K26" s="208"/>
      <c r="L26" s="208"/>
      <c r="M26" s="208"/>
      <c r="N26" s="208"/>
      <c r="O26" s="208"/>
      <c r="P26" s="208"/>
      <c r="Q26" s="208"/>
      <c r="R26" s="208"/>
      <c r="S26" s="209"/>
      <c r="T26" s="455"/>
      <c r="U26" s="156"/>
      <c r="V26" s="206"/>
      <c r="W26" s="1618"/>
      <c r="X26" s="207"/>
      <c r="Y26" s="208"/>
      <c r="Z26" s="208"/>
      <c r="AA26" s="208"/>
      <c r="AB26" s="208"/>
      <c r="AC26" s="208"/>
      <c r="AD26" s="208"/>
      <c r="AE26" s="208"/>
      <c r="AF26" s="208"/>
      <c r="AG26" s="208"/>
      <c r="AH26" s="208"/>
      <c r="AI26" s="208"/>
      <c r="AJ26" s="208"/>
      <c r="AK26" s="208"/>
      <c r="AL26" s="208"/>
      <c r="AM26" s="208"/>
      <c r="AN26" s="209"/>
      <c r="AP26" s="156"/>
      <c r="AQ26" s="206"/>
      <c r="AR26" s="1618"/>
      <c r="AS26" s="207"/>
      <c r="AT26" s="208"/>
      <c r="AU26" s="208"/>
      <c r="AV26" s="208"/>
      <c r="AW26" s="208"/>
      <c r="AX26" s="208"/>
      <c r="AY26" s="208"/>
      <c r="AZ26" s="208"/>
      <c r="BA26" s="208"/>
      <c r="BB26" s="208"/>
      <c r="BC26" s="208"/>
      <c r="BD26" s="208"/>
      <c r="BE26" s="208"/>
      <c r="BF26" s="208"/>
      <c r="BG26" s="208"/>
      <c r="BH26" s="208"/>
      <c r="BI26" s="209"/>
      <c r="BJ26" s="174"/>
      <c r="BK26" s="174"/>
    </row>
    <row r="27" spans="1:63" s="161" customFormat="1" ht="6" customHeight="1">
      <c r="U27" s="156"/>
      <c r="AP27" s="162"/>
      <c r="BJ27" s="193"/>
      <c r="BK27" s="193"/>
    </row>
    <row r="28" spans="1:63" s="161" customFormat="1" ht="14.25" customHeight="1">
      <c r="A28" s="1716" t="s">
        <v>83</v>
      </c>
      <c r="B28" s="1716"/>
      <c r="C28" s="1716"/>
      <c r="D28" s="1716"/>
      <c r="E28" s="1716"/>
      <c r="F28" s="1716"/>
      <c r="G28" s="1716"/>
      <c r="H28" s="1716"/>
      <c r="I28" s="1716"/>
      <c r="J28" s="1716"/>
      <c r="K28" s="1716"/>
      <c r="L28" s="1716"/>
      <c r="M28" s="1716"/>
      <c r="N28" s="1716"/>
      <c r="O28" s="1716"/>
      <c r="P28" s="1716"/>
      <c r="Q28" s="1716"/>
      <c r="R28" s="1716"/>
      <c r="S28" s="1716"/>
      <c r="T28" s="1716"/>
      <c r="U28" s="1716"/>
      <c r="V28" s="1716"/>
      <c r="W28" s="1716"/>
      <c r="X28" s="1716"/>
      <c r="Y28" s="1716"/>
      <c r="Z28" s="1716"/>
      <c r="AA28" s="1716"/>
      <c r="AB28" s="1716"/>
      <c r="AC28" s="1716"/>
      <c r="AD28" s="1716"/>
      <c r="AE28" s="1716"/>
      <c r="AF28" s="1716"/>
      <c r="AG28" s="1716"/>
      <c r="AH28" s="1716"/>
      <c r="AI28" s="1716"/>
      <c r="AJ28" s="1716"/>
      <c r="AK28" s="1716"/>
      <c r="AL28" s="1716"/>
      <c r="AM28" s="1716"/>
      <c r="AN28" s="1716"/>
      <c r="AO28" s="1716"/>
      <c r="AP28" s="1716"/>
      <c r="AQ28" s="1716"/>
      <c r="AR28" s="1716"/>
      <c r="AS28" s="1716"/>
      <c r="AT28" s="1716"/>
      <c r="AU28" s="1716"/>
      <c r="AV28" s="1716"/>
      <c r="AW28" s="1716"/>
      <c r="AX28" s="1716"/>
      <c r="AY28" s="1716"/>
      <c r="AZ28" s="1716"/>
      <c r="BA28" s="1716"/>
      <c r="BB28" s="1716"/>
      <c r="BC28" s="1716"/>
      <c r="BD28" s="1716"/>
      <c r="BE28" s="1716"/>
      <c r="BF28" s="1716"/>
      <c r="BG28" s="1716"/>
      <c r="BH28" s="1716"/>
      <c r="BI28" s="1716"/>
      <c r="BJ28" s="455"/>
      <c r="BK28" s="455"/>
    </row>
    <row r="29" spans="1:63" s="161" customFormat="1" ht="6" customHeight="1">
      <c r="U29" s="156"/>
      <c r="AP29" s="156"/>
      <c r="AQ29" s="1235"/>
      <c r="BG29" s="14"/>
      <c r="BH29" s="14"/>
      <c r="BI29" s="14"/>
      <c r="BJ29" s="174"/>
      <c r="BK29" s="174"/>
    </row>
    <row r="30" spans="1:63" s="161" customFormat="1" ht="15" customHeight="1">
      <c r="A30" s="340">
        <f>VLOOKUP(BJ30,[1]eMHH!$F$4:$H$3000,3,FALSE)</f>
        <v>2.0299999999999994</v>
      </c>
      <c r="B30" s="291"/>
      <c r="C30" s="169" t="str">
        <f>VLOOKUP(BJ30,[1]eMHH!$I$4:$DV$3046,13,FALSE)</f>
        <v>How do these people get their authority? (For example, because they own a lot of land, because their father or family members held a similar position before, because they command a militia, are old, or other reason?)</v>
      </c>
      <c r="D30" s="169"/>
      <c r="E30" s="169"/>
      <c r="F30" s="169"/>
      <c r="G30" s="169"/>
      <c r="H30" s="169"/>
      <c r="I30" s="169"/>
      <c r="J30" s="169"/>
      <c r="K30" s="169"/>
      <c r="L30" s="169"/>
      <c r="M30" s="169"/>
      <c r="N30" s="169"/>
      <c r="O30" s="169"/>
      <c r="P30" s="169"/>
      <c r="Q30" s="169"/>
      <c r="R30" s="169"/>
      <c r="S30" s="169"/>
      <c r="T30" s="169"/>
      <c r="U30" s="169"/>
      <c r="V30" s="169"/>
      <c r="W30" s="169"/>
      <c r="X30" s="169"/>
      <c r="Y30" s="169"/>
      <c r="Z30" s="169"/>
      <c r="AA30" s="169"/>
      <c r="AB30" s="169"/>
      <c r="AC30" s="169"/>
      <c r="AD30" s="169"/>
      <c r="AE30" s="169"/>
      <c r="AF30" s="169"/>
      <c r="AG30" s="169"/>
      <c r="AH30" s="169"/>
      <c r="AI30" s="169"/>
      <c r="AJ30" s="169"/>
      <c r="AK30" s="169"/>
      <c r="AL30" s="169"/>
      <c r="AM30" s="169"/>
      <c r="AN30" s="169"/>
      <c r="AO30" s="169"/>
      <c r="AP30" s="169"/>
      <c r="AQ30" s="169"/>
      <c r="AR30" s="169"/>
      <c r="AS30" s="169"/>
      <c r="AT30" s="169"/>
      <c r="AU30" s="169"/>
      <c r="AV30" s="169"/>
      <c r="AW30" s="169"/>
      <c r="AX30" s="169"/>
      <c r="AY30" s="169"/>
      <c r="AZ30" s="169"/>
      <c r="BA30" s="169"/>
      <c r="BB30" s="169"/>
      <c r="BC30" s="169"/>
      <c r="BD30" s="169"/>
      <c r="BE30" s="169"/>
      <c r="BF30" s="169"/>
      <c r="BG30" s="169"/>
      <c r="BH30" s="169"/>
      <c r="BI30" s="170"/>
      <c r="BJ30" s="504">
        <f>BJ10+0.01</f>
        <v>6.06</v>
      </c>
      <c r="BK30" s="504"/>
    </row>
    <row r="31" spans="1:63" s="161" customFormat="1" ht="14.25" customHeight="1">
      <c r="A31" s="266">
        <v>1</v>
      </c>
      <c r="B31" s="344" t="str">
        <f>VLOOKUP($BJ30,[1]eMHH!$I$4:$DV$3046,15,FALSE)</f>
        <v>Own a Lot of Land</v>
      </c>
      <c r="C31" s="284"/>
      <c r="D31" s="284"/>
      <c r="E31" s="155"/>
      <c r="F31" s="155"/>
      <c r="G31" s="155"/>
      <c r="H31" s="155"/>
      <c r="I31" s="155"/>
      <c r="J31" s="155"/>
      <c r="K31" s="449">
        <v>8</v>
      </c>
      <c r="L31" s="651" t="str">
        <f>VLOOKUP($BJ30,[1]eMHH!$I$4:$DV$2946,22,FALSE)</f>
        <v>NGO recognize this person / meet with them</v>
      </c>
      <c r="M31" s="652"/>
      <c r="N31" s="652"/>
      <c r="O31" s="652"/>
      <c r="P31" s="652"/>
      <c r="Q31" s="652"/>
      <c r="R31" s="652"/>
      <c r="S31" s="653"/>
      <c r="T31" s="663"/>
      <c r="U31" s="647"/>
      <c r="V31" s="266">
        <v>1</v>
      </c>
      <c r="W31" s="344" t="str">
        <f>VLOOKUP($BJ30,[1]eMHH!$I$4:$DV$3046,15,FALSE)</f>
        <v>Own a Lot of Land</v>
      </c>
      <c r="X31" s="284"/>
      <c r="Y31" s="284"/>
      <c r="Z31" s="155"/>
      <c r="AA31" s="155"/>
      <c r="AB31" s="155"/>
      <c r="AC31" s="155"/>
      <c r="AD31" s="155"/>
      <c r="AE31" s="155"/>
      <c r="AF31" s="449">
        <v>8</v>
      </c>
      <c r="AG31" s="651" t="str">
        <f>VLOOKUP($BJ30,[1]eMHH!$I$4:$DV$2946,22,FALSE)</f>
        <v>NGO recognize this person / meet with them</v>
      </c>
      <c r="AH31" s="652"/>
      <c r="AI31" s="652"/>
      <c r="AJ31" s="652"/>
      <c r="AK31" s="652"/>
      <c r="AL31" s="652"/>
      <c r="AM31" s="652"/>
      <c r="AN31" s="653"/>
      <c r="AO31" s="210"/>
      <c r="AP31" s="647"/>
      <c r="AQ31" s="266">
        <v>1</v>
      </c>
      <c r="AR31" s="344" t="str">
        <f>VLOOKUP($BJ30,[1]eMHH!$I$4:$DV$3046,15,FALSE)</f>
        <v>Own a Lot of Land</v>
      </c>
      <c r="AS31" s="284"/>
      <c r="AT31" s="284"/>
      <c r="AU31" s="155"/>
      <c r="AV31" s="155"/>
      <c r="AW31" s="155"/>
      <c r="AX31" s="155"/>
      <c r="AY31" s="155"/>
      <c r="AZ31" s="155"/>
      <c r="BA31" s="449">
        <v>8</v>
      </c>
      <c r="BB31" s="651" t="str">
        <f>VLOOKUP($BJ30,[1]eMHH!$I$4:$DV$2946,22,FALSE)</f>
        <v>NGO recognize this person / meet with them</v>
      </c>
      <c r="BC31" s="652"/>
      <c r="BD31" s="652"/>
      <c r="BE31" s="652"/>
      <c r="BF31" s="652"/>
      <c r="BG31" s="652"/>
      <c r="BH31" s="652"/>
      <c r="BI31" s="653"/>
      <c r="BJ31" s="724">
        <f>VLOOKUP(BJ30,[1]eMHH!$I$4:$DV$515,65,FALSE)</f>
        <v>18</v>
      </c>
      <c r="BK31" s="724"/>
    </row>
    <row r="32" spans="1:63" s="161" customFormat="1" ht="14.25" customHeight="1">
      <c r="A32" s="214">
        <v>2</v>
      </c>
      <c r="B32" s="250" t="str">
        <f>VLOOKUP($BJ30,[1]eMHH!$I$4:$DV$2946,16,FALSE)</f>
        <v>Have a Lot of Money</v>
      </c>
      <c r="C32" s="251"/>
      <c r="D32" s="251"/>
      <c r="E32" s="251"/>
      <c r="F32" s="264"/>
      <c r="G32" s="264"/>
      <c r="H32" s="264"/>
      <c r="I32" s="264"/>
      <c r="J32" s="265"/>
      <c r="K32" s="206"/>
      <c r="L32" s="390"/>
      <c r="M32" s="391"/>
      <c r="N32" s="391"/>
      <c r="O32" s="391"/>
      <c r="P32" s="391"/>
      <c r="Q32" s="391"/>
      <c r="R32" s="391"/>
      <c r="S32" s="392"/>
      <c r="T32" s="1619"/>
      <c r="U32" s="647"/>
      <c r="V32" s="214">
        <v>2</v>
      </c>
      <c r="W32" s="250" t="str">
        <f>VLOOKUP($BJ30,[1]eMHH!$I$4:$DV$2946,16,FALSE)</f>
        <v>Have a Lot of Money</v>
      </c>
      <c r="X32" s="251"/>
      <c r="Y32" s="251"/>
      <c r="Z32" s="251"/>
      <c r="AA32" s="264"/>
      <c r="AB32" s="264"/>
      <c r="AC32" s="264"/>
      <c r="AD32" s="264"/>
      <c r="AE32" s="265"/>
      <c r="AF32" s="206"/>
      <c r="AG32" s="269"/>
      <c r="AH32" s="270"/>
      <c r="AI32" s="270"/>
      <c r="AJ32" s="270"/>
      <c r="AK32" s="270"/>
      <c r="AL32" s="270"/>
      <c r="AM32" s="270"/>
      <c r="AN32" s="271"/>
      <c r="AO32" s="210"/>
      <c r="AP32" s="647"/>
      <c r="AQ32" s="214">
        <v>2</v>
      </c>
      <c r="AR32" s="250" t="str">
        <f>VLOOKUP($BJ30,[1]eMHH!$I$4:$DV$2946,16,FALSE)</f>
        <v>Have a Lot of Money</v>
      </c>
      <c r="AS32" s="251"/>
      <c r="AT32" s="251"/>
      <c r="AU32" s="251"/>
      <c r="AV32" s="264"/>
      <c r="AW32" s="264"/>
      <c r="AX32" s="264"/>
      <c r="AY32" s="264"/>
      <c r="AZ32" s="265"/>
      <c r="BA32" s="206"/>
      <c r="BB32" s="390"/>
      <c r="BC32" s="391"/>
      <c r="BD32" s="391"/>
      <c r="BE32" s="391"/>
      <c r="BF32" s="391"/>
      <c r="BG32" s="391"/>
      <c r="BH32" s="391"/>
      <c r="BI32" s="392"/>
      <c r="BJ32" s="1030">
        <f>VLOOKUP(BJ30,[1]eMHH!$I$4:$DV$3046,4,FALSE)</f>
        <v>0</v>
      </c>
      <c r="BK32" s="1030"/>
    </row>
    <row r="33" spans="1:65" s="161" customFormat="1" ht="14.25" customHeight="1">
      <c r="A33" s="200">
        <v>3</v>
      </c>
      <c r="B33" s="1038" t="str">
        <f>VLOOKUP($BJ30,[1]eMHH!$I$4:$DV$2946,17,FALSE)</f>
        <v>Father or Family Members Held Position</v>
      </c>
      <c r="C33" s="1039"/>
      <c r="D33" s="1039"/>
      <c r="E33" s="1039"/>
      <c r="F33" s="1039"/>
      <c r="G33" s="1039"/>
      <c r="H33" s="1039"/>
      <c r="I33" s="1039"/>
      <c r="J33" s="1040"/>
      <c r="K33" s="175">
        <v>9</v>
      </c>
      <c r="L33" s="250" t="str">
        <f>VLOOKUP($BJ30,[1]eMHH!$I$4:$DV$2946,23,FALSE)</f>
        <v>Age</v>
      </c>
      <c r="M33" s="262"/>
      <c r="N33" s="262"/>
      <c r="O33" s="262"/>
      <c r="P33" s="262"/>
      <c r="Q33" s="262"/>
      <c r="R33" s="262"/>
      <c r="S33" s="263"/>
      <c r="U33" s="647"/>
      <c r="V33" s="200">
        <v>3</v>
      </c>
      <c r="W33" s="1038" t="str">
        <f>VLOOKUP($BJ30,[1]eMHH!$I$4:$DV$2946,17,FALSE)</f>
        <v>Father or Family Members Held Position</v>
      </c>
      <c r="X33" s="1039"/>
      <c r="Y33" s="1039"/>
      <c r="Z33" s="1039"/>
      <c r="AA33" s="1039"/>
      <c r="AB33" s="1039"/>
      <c r="AC33" s="1039"/>
      <c r="AD33" s="1039"/>
      <c r="AE33" s="1040"/>
      <c r="AF33" s="175">
        <v>9</v>
      </c>
      <c r="AG33" s="250" t="str">
        <f>VLOOKUP($BJ30,[1]eMHH!$I$4:$DV$2946,23,FALSE)</f>
        <v>Age</v>
      </c>
      <c r="AH33" s="262"/>
      <c r="AI33" s="262"/>
      <c r="AJ33" s="262"/>
      <c r="AK33" s="262"/>
      <c r="AL33" s="262"/>
      <c r="AM33" s="262"/>
      <c r="AN33" s="263"/>
      <c r="AP33" s="647"/>
      <c r="AQ33" s="200">
        <v>3</v>
      </c>
      <c r="AR33" s="1038" t="str">
        <f>VLOOKUP($BJ30,[1]eMHH!$I$4:$DV$2946,17,FALSE)</f>
        <v>Father or Family Members Held Position</v>
      </c>
      <c r="AS33" s="1039"/>
      <c r="AT33" s="1039"/>
      <c r="AU33" s="1039"/>
      <c r="AV33" s="1039"/>
      <c r="AW33" s="1039"/>
      <c r="AX33" s="1039"/>
      <c r="AY33" s="1039"/>
      <c r="AZ33" s="1040"/>
      <c r="BA33" s="175">
        <v>9</v>
      </c>
      <c r="BB33" s="344" t="str">
        <f>VLOOKUP($BJ30,[1]eMHH!$I$4:$DV$2946,23,FALSE)</f>
        <v>Age</v>
      </c>
      <c r="BC33" s="246"/>
      <c r="BD33" s="246"/>
      <c r="BE33" s="246"/>
      <c r="BF33" s="246"/>
      <c r="BG33" s="246"/>
      <c r="BH33" s="246"/>
      <c r="BI33" s="273"/>
    </row>
    <row r="34" spans="1:65" s="161" customFormat="1" ht="14.25" customHeight="1">
      <c r="A34" s="206"/>
      <c r="B34" s="1038"/>
      <c r="C34" s="1039"/>
      <c r="D34" s="1039"/>
      <c r="E34" s="1039"/>
      <c r="F34" s="1039"/>
      <c r="G34" s="1039"/>
      <c r="H34" s="1039"/>
      <c r="I34" s="1039"/>
      <c r="J34" s="1040"/>
      <c r="K34" s="214">
        <v>10</v>
      </c>
      <c r="L34" s="250" t="str">
        <f>VLOOKUP($BJ30,[1]eMHH!$I$4:$DV$2946,24,FALSE)</f>
        <v>Wisdom</v>
      </c>
      <c r="M34" s="262"/>
      <c r="N34" s="262"/>
      <c r="O34" s="262"/>
      <c r="P34" s="262"/>
      <c r="Q34" s="262"/>
      <c r="R34" s="262"/>
      <c r="S34" s="263"/>
      <c r="U34" s="647"/>
      <c r="V34" s="206"/>
      <c r="W34" s="1038"/>
      <c r="X34" s="1039"/>
      <c r="Y34" s="1039"/>
      <c r="Z34" s="1039"/>
      <c r="AA34" s="1039"/>
      <c r="AB34" s="1039"/>
      <c r="AC34" s="1039"/>
      <c r="AD34" s="1039"/>
      <c r="AE34" s="1040"/>
      <c r="AF34" s="214">
        <v>10</v>
      </c>
      <c r="AG34" s="250" t="str">
        <f>VLOOKUP($BJ30,[1]eMHH!$I$4:$DV$2946,24,FALSE)</f>
        <v>Wisdom</v>
      </c>
      <c r="AH34" s="262"/>
      <c r="AI34" s="262"/>
      <c r="AJ34" s="262"/>
      <c r="AK34" s="262"/>
      <c r="AL34" s="262"/>
      <c r="AM34" s="262"/>
      <c r="AN34" s="263"/>
      <c r="AP34" s="647"/>
      <c r="AQ34" s="206"/>
      <c r="AR34" s="1038"/>
      <c r="AS34" s="1039"/>
      <c r="AT34" s="1039"/>
      <c r="AU34" s="1039"/>
      <c r="AV34" s="1039"/>
      <c r="AW34" s="1039"/>
      <c r="AX34" s="1039"/>
      <c r="AY34" s="1039"/>
      <c r="AZ34" s="1040"/>
      <c r="BA34" s="214">
        <v>10</v>
      </c>
      <c r="BB34" s="250" t="str">
        <f>VLOOKUP($BJ30,[1]eMHH!$I$4:$DV$2946,24,FALSE)</f>
        <v>Wisdom</v>
      </c>
      <c r="BC34" s="262"/>
      <c r="BD34" s="262"/>
      <c r="BE34" s="262"/>
      <c r="BF34" s="262"/>
      <c r="BG34" s="262"/>
      <c r="BH34" s="262"/>
      <c r="BI34" s="263"/>
    </row>
    <row r="35" spans="1:65" s="161" customFormat="1" ht="14.25" customHeight="1">
      <c r="A35" s="195">
        <v>4</v>
      </c>
      <c r="B35" s="250" t="str">
        <f>VLOOKUP($BJ30,[1]eMHH!$I$4:$DV$2946,18,FALSE)</f>
        <v>From Powerful Family</v>
      </c>
      <c r="C35" s="264"/>
      <c r="D35" s="264"/>
      <c r="E35" s="264"/>
      <c r="F35" s="264"/>
      <c r="G35" s="264"/>
      <c r="H35" s="264"/>
      <c r="I35" s="264"/>
      <c r="J35" s="265"/>
      <c r="K35" s="175">
        <v>11</v>
      </c>
      <c r="L35" s="252" t="str">
        <f>VLOOKUP($BJ30,[1]eMHH!$I$4:$DV$2946,25,FALSE)</f>
        <v>Level of Education</v>
      </c>
      <c r="M35" s="262"/>
      <c r="N35" s="262"/>
      <c r="O35" s="262"/>
      <c r="P35" s="262"/>
      <c r="Q35" s="262"/>
      <c r="R35" s="262"/>
      <c r="S35" s="263"/>
      <c r="T35" s="455"/>
      <c r="U35" s="647"/>
      <c r="V35" s="195">
        <v>4</v>
      </c>
      <c r="W35" s="250" t="str">
        <f>VLOOKUP($BJ30,[1]eMHH!$I$4:$DV$2946,18,FALSE)</f>
        <v>From Powerful Family</v>
      </c>
      <c r="X35" s="264"/>
      <c r="Y35" s="264"/>
      <c r="Z35" s="264"/>
      <c r="AA35" s="264"/>
      <c r="AB35" s="264"/>
      <c r="AC35" s="264"/>
      <c r="AD35" s="264"/>
      <c r="AE35" s="265"/>
      <c r="AF35" s="175">
        <v>11</v>
      </c>
      <c r="AG35" s="252" t="str">
        <f>VLOOKUP($BJ30,[1]eMHH!$I$4:$DV$2946,25,FALSE)</f>
        <v>Level of Education</v>
      </c>
      <c r="AH35" s="262"/>
      <c r="AI35" s="262"/>
      <c r="AJ35" s="262"/>
      <c r="AK35" s="262"/>
      <c r="AL35" s="262"/>
      <c r="AM35" s="262"/>
      <c r="AN35" s="263"/>
      <c r="AP35" s="647"/>
      <c r="AQ35" s="195">
        <v>4</v>
      </c>
      <c r="AR35" s="250" t="str">
        <f>VLOOKUP($BJ30,[1]eMHH!$I$4:$DV$2946,18,FALSE)</f>
        <v>From Powerful Family</v>
      </c>
      <c r="AS35" s="264"/>
      <c r="AT35" s="264"/>
      <c r="AU35" s="264"/>
      <c r="AV35" s="264"/>
      <c r="AW35" s="264"/>
      <c r="AX35" s="264"/>
      <c r="AY35" s="264"/>
      <c r="AZ35" s="265"/>
      <c r="BA35" s="175">
        <v>11</v>
      </c>
      <c r="BB35" s="252" t="str">
        <f>VLOOKUP($BJ30,[1]eMHH!$I$4:$DV$2946,25,FALSE)</f>
        <v>Level of Education</v>
      </c>
      <c r="BC35" s="262"/>
      <c r="BD35" s="262"/>
      <c r="BE35" s="262"/>
      <c r="BF35" s="262"/>
      <c r="BG35" s="262"/>
      <c r="BH35" s="262"/>
      <c r="BI35" s="263"/>
      <c r="BJ35" s="455"/>
      <c r="BK35" s="455"/>
    </row>
    <row r="36" spans="1:65" s="161" customFormat="1" ht="14.25" customHeight="1">
      <c r="A36" s="175">
        <v>5</v>
      </c>
      <c r="B36" s="250" t="str">
        <f>VLOOKUP($BJ30,[1]eMHH!$I$4:$DV$2946,19,FALSE)</f>
        <v>Respected and Trusted by Villagers</v>
      </c>
      <c r="C36" s="1620"/>
      <c r="D36" s="1620"/>
      <c r="E36" s="1620"/>
      <c r="F36" s="264"/>
      <c r="G36" s="264"/>
      <c r="H36" s="264"/>
      <c r="I36" s="264"/>
      <c r="J36" s="265"/>
      <c r="K36" s="175">
        <v>12</v>
      </c>
      <c r="L36" s="252" t="str">
        <f>VLOOKUP($BJ30,[1]eMHH!$I$4:$DV$2946,26,FALSE)</f>
        <v>Teacher</v>
      </c>
      <c r="M36" s="262"/>
      <c r="N36" s="262"/>
      <c r="O36" s="262"/>
      <c r="P36" s="262"/>
      <c r="Q36" s="262"/>
      <c r="R36" s="262"/>
      <c r="S36" s="263"/>
      <c r="U36" s="647"/>
      <c r="V36" s="175">
        <v>5</v>
      </c>
      <c r="W36" s="250" t="str">
        <f>VLOOKUP($BJ30,[1]eMHH!$I$4:$DV$2946,19,FALSE)</f>
        <v>Respected and Trusted by Villagers</v>
      </c>
      <c r="X36" s="1620"/>
      <c r="Y36" s="1620"/>
      <c r="Z36" s="1620"/>
      <c r="AA36" s="264"/>
      <c r="AB36" s="264"/>
      <c r="AC36" s="264"/>
      <c r="AD36" s="264"/>
      <c r="AE36" s="265"/>
      <c r="AF36" s="175">
        <v>12</v>
      </c>
      <c r="AG36" s="252" t="str">
        <f>VLOOKUP($BJ30,[1]eMHH!$I$4:$DV$2946,26,FALSE)</f>
        <v>Teacher</v>
      </c>
      <c r="AH36" s="262"/>
      <c r="AI36" s="262"/>
      <c r="AJ36" s="262"/>
      <c r="AK36" s="262"/>
      <c r="AL36" s="262"/>
      <c r="AM36" s="262"/>
      <c r="AN36" s="263"/>
      <c r="AP36" s="647"/>
      <c r="AQ36" s="175">
        <v>5</v>
      </c>
      <c r="AR36" s="250" t="str">
        <f>VLOOKUP($BJ30,[1]eMHH!$I$4:$DV$2946,19,FALSE)</f>
        <v>Respected and Trusted by Villagers</v>
      </c>
      <c r="AS36" s="1620"/>
      <c r="AT36" s="1620"/>
      <c r="AU36" s="1620"/>
      <c r="AV36" s="264"/>
      <c r="AW36" s="264"/>
      <c r="AX36" s="264"/>
      <c r="AY36" s="264"/>
      <c r="AZ36" s="265"/>
      <c r="BA36" s="175">
        <v>12</v>
      </c>
      <c r="BB36" s="252" t="str">
        <f>VLOOKUP($BJ30,[1]eMHH!$I$4:$DV$2946,26,FALSE)</f>
        <v>Teacher</v>
      </c>
      <c r="BC36" s="262"/>
      <c r="BD36" s="262"/>
      <c r="BE36" s="262"/>
      <c r="BF36" s="262"/>
      <c r="BG36" s="262"/>
      <c r="BH36" s="262"/>
      <c r="BI36" s="263"/>
      <c r="BJ36" s="455"/>
      <c r="BK36" s="455"/>
    </row>
    <row r="37" spans="1:65" s="161" customFormat="1" ht="14.25" customHeight="1">
      <c r="A37" s="175">
        <v>6</v>
      </c>
      <c r="B37" s="250" t="str">
        <f>VLOOKUP($BJ30,[1]eMHH!$I$4:$DV$2946,20,FALSE)</f>
        <v>Command Militia</v>
      </c>
      <c r="C37" s="1621"/>
      <c r="D37" s="1621"/>
      <c r="E37" s="1621"/>
      <c r="F37" s="264"/>
      <c r="G37" s="264"/>
      <c r="H37" s="264"/>
      <c r="I37" s="264"/>
      <c r="J37" s="265"/>
      <c r="K37" s="195">
        <v>13</v>
      </c>
      <c r="L37" s="252" t="str">
        <f>VLOOKUP($BJ30,[1]eMHH!$I$4:$DV$2946,27,FALSE)</f>
        <v>Head of Council</v>
      </c>
      <c r="M37" s="264"/>
      <c r="N37" s="1620"/>
      <c r="O37" s="1620"/>
      <c r="P37" s="1620"/>
      <c r="Q37" s="1620"/>
      <c r="R37" s="1620"/>
      <c r="S37" s="1622"/>
      <c r="U37" s="647"/>
      <c r="V37" s="175">
        <v>6</v>
      </c>
      <c r="W37" s="250" t="str">
        <f>VLOOKUP($BJ30,[1]eMHH!$I$4:$DV$2946,20,FALSE)</f>
        <v>Command Militia</v>
      </c>
      <c r="X37" s="1621"/>
      <c r="Y37" s="1621"/>
      <c r="Z37" s="1621"/>
      <c r="AA37" s="264"/>
      <c r="AB37" s="264"/>
      <c r="AC37" s="264"/>
      <c r="AD37" s="264"/>
      <c r="AE37" s="265"/>
      <c r="AF37" s="195">
        <v>13</v>
      </c>
      <c r="AG37" s="252" t="str">
        <f>VLOOKUP($BJ30,[1]eMHH!$I$4:$DV$2946,27,FALSE)</f>
        <v>Head of Council</v>
      </c>
      <c r="AH37" s="264"/>
      <c r="AI37" s="1620"/>
      <c r="AJ37" s="1620"/>
      <c r="AK37" s="1620"/>
      <c r="AL37" s="1620"/>
      <c r="AM37" s="1620"/>
      <c r="AN37" s="1622"/>
      <c r="AP37" s="647"/>
      <c r="AQ37" s="175">
        <v>6</v>
      </c>
      <c r="AR37" s="250" t="str">
        <f>VLOOKUP($BJ30,[1]eMHH!$I$4:$DV$2946,20,FALSE)</f>
        <v>Command Militia</v>
      </c>
      <c r="AS37" s="1621"/>
      <c r="AT37" s="1621"/>
      <c r="AU37" s="1621"/>
      <c r="AV37" s="264"/>
      <c r="AW37" s="264"/>
      <c r="AX37" s="264"/>
      <c r="AY37" s="264"/>
      <c r="AZ37" s="265"/>
      <c r="BA37" s="195">
        <v>13</v>
      </c>
      <c r="BB37" s="252" t="str">
        <f>VLOOKUP($BJ30,[1]eMHH!$I$4:$DV$2946,27,FALSE)</f>
        <v>Head of Council</v>
      </c>
      <c r="BC37" s="264"/>
      <c r="BD37" s="1620"/>
      <c r="BE37" s="1620"/>
      <c r="BF37" s="1620"/>
      <c r="BG37" s="1620"/>
      <c r="BH37" s="1620"/>
      <c r="BI37" s="1622"/>
      <c r="BJ37" s="210"/>
      <c r="BK37" s="66"/>
    </row>
    <row r="38" spans="1:65" s="161" customFormat="1" ht="14.25" customHeight="1">
      <c r="A38" s="200">
        <v>7</v>
      </c>
      <c r="B38" s="386" t="str">
        <f>VLOOKUP($BJ30,[1]eMHH!$I$4:$DV$2946,21,FALSE)</f>
        <v>Uloswol / Government Officials recognize this person / meet with them</v>
      </c>
      <c r="C38" s="387"/>
      <c r="D38" s="387"/>
      <c r="E38" s="387"/>
      <c r="F38" s="387"/>
      <c r="G38" s="387"/>
      <c r="H38" s="387"/>
      <c r="I38" s="387"/>
      <c r="J38" s="388"/>
      <c r="K38" s="175">
        <v>14</v>
      </c>
      <c r="L38" s="252" t="str">
        <f>VLOOKUP($BJ30,[1]eMHH!$I$4:$DV$2946,28,FALSE)</f>
        <v>Member of Council</v>
      </c>
      <c r="M38" s="264"/>
      <c r="N38" s="842"/>
      <c r="O38" s="962"/>
      <c r="P38" s="264"/>
      <c r="Q38" s="264"/>
      <c r="R38" s="1621"/>
      <c r="S38" s="265"/>
      <c r="U38" s="647"/>
      <c r="V38" s="200">
        <v>7</v>
      </c>
      <c r="W38" s="1038" t="str">
        <f>VLOOKUP($BJ30,[1]eMHH!$I$4:$DV$2946,21,FALSE)</f>
        <v>Uloswol / Government Officials recognize this person / meet with them</v>
      </c>
      <c r="X38" s="1039"/>
      <c r="Y38" s="1039"/>
      <c r="Z38" s="1039"/>
      <c r="AA38" s="1039"/>
      <c r="AB38" s="1039"/>
      <c r="AC38" s="1039"/>
      <c r="AD38" s="1039"/>
      <c r="AE38" s="1040"/>
      <c r="AF38" s="175">
        <v>14</v>
      </c>
      <c r="AG38" s="252" t="str">
        <f>VLOOKUP($BJ30,[1]eMHH!$I$4:$DV$2946,28,FALSE)</f>
        <v>Member of Council</v>
      </c>
      <c r="AH38" s="264"/>
      <c r="AI38" s="842"/>
      <c r="AJ38" s="962"/>
      <c r="AK38" s="264"/>
      <c r="AL38" s="264"/>
      <c r="AM38" s="1621"/>
      <c r="AN38" s="265"/>
      <c r="AP38" s="647"/>
      <c r="AQ38" s="200">
        <v>7</v>
      </c>
      <c r="AR38" s="1038" t="str">
        <f>VLOOKUP($BJ30,[1]eMHH!$I$4:$DV$2946,21,FALSE)</f>
        <v>Uloswol / Government Officials recognize this person / meet with them</v>
      </c>
      <c r="AS38" s="1039"/>
      <c r="AT38" s="1039"/>
      <c r="AU38" s="1039"/>
      <c r="AV38" s="1039"/>
      <c r="AW38" s="1039"/>
      <c r="AX38" s="1039"/>
      <c r="AY38" s="1039"/>
      <c r="AZ38" s="1040"/>
      <c r="BA38" s="175">
        <v>14</v>
      </c>
      <c r="BB38" s="252" t="str">
        <f>VLOOKUP($BJ30,[1]eMHH!$I$4:$DV$2946,28,FALSE)</f>
        <v>Member of Council</v>
      </c>
      <c r="BC38" s="264"/>
      <c r="BD38" s="842"/>
      <c r="BE38" s="962"/>
      <c r="BF38" s="264"/>
      <c r="BG38" s="264"/>
      <c r="BH38" s="1621"/>
      <c r="BI38" s="265"/>
      <c r="BJ38" s="338"/>
      <c r="BK38" s="66"/>
    </row>
    <row r="39" spans="1:65" s="161" customFormat="1" ht="14.25" customHeight="1">
      <c r="A39" s="449"/>
      <c r="B39" s="269"/>
      <c r="C39" s="270"/>
      <c r="D39" s="270"/>
      <c r="E39" s="270"/>
      <c r="F39" s="270"/>
      <c r="G39" s="270"/>
      <c r="H39" s="270"/>
      <c r="I39" s="270"/>
      <c r="J39" s="271"/>
      <c r="K39" s="175">
        <v>15</v>
      </c>
      <c r="L39" s="252" t="str">
        <f>VLOOKUP($BJ30,[1]eMHH!$I$4:$DV$2946,29,FALSE)</f>
        <v>Head of CDC</v>
      </c>
      <c r="M39" s="262"/>
      <c r="N39" s="262"/>
      <c r="O39" s="262"/>
      <c r="P39" s="262"/>
      <c r="Q39" s="262"/>
      <c r="R39" s="262"/>
      <c r="S39" s="263"/>
      <c r="U39" s="647"/>
      <c r="V39" s="449"/>
      <c r="W39" s="1038"/>
      <c r="X39" s="1039"/>
      <c r="Y39" s="1039"/>
      <c r="Z39" s="1039"/>
      <c r="AA39" s="1039"/>
      <c r="AB39" s="1039"/>
      <c r="AC39" s="1039"/>
      <c r="AD39" s="1039"/>
      <c r="AE39" s="1040"/>
      <c r="AF39" s="175">
        <v>15</v>
      </c>
      <c r="AG39" s="252" t="str">
        <f>VLOOKUP($BJ30,[1]eMHH!$I$4:$DV$2946,29,FALSE)</f>
        <v>Head of CDC</v>
      </c>
      <c r="AH39" s="262"/>
      <c r="AI39" s="262"/>
      <c r="AJ39" s="262"/>
      <c r="AK39" s="262"/>
      <c r="AL39" s="262"/>
      <c r="AM39" s="262"/>
      <c r="AN39" s="263"/>
      <c r="AP39" s="647"/>
      <c r="AQ39" s="449"/>
      <c r="AR39" s="1038"/>
      <c r="AS39" s="1039"/>
      <c r="AT39" s="1039"/>
      <c r="AU39" s="1039"/>
      <c r="AV39" s="1039"/>
      <c r="AW39" s="1039"/>
      <c r="AX39" s="1039"/>
      <c r="AY39" s="1039"/>
      <c r="AZ39" s="1040"/>
      <c r="BA39" s="175">
        <v>15</v>
      </c>
      <c r="BB39" s="252" t="str">
        <f>VLOOKUP($BJ30,[1]eMHH!$I$4:$DV$2946,29,FALSE)</f>
        <v>Head of CDC</v>
      </c>
      <c r="BC39" s="262"/>
      <c r="BD39" s="262"/>
      <c r="BE39" s="262"/>
      <c r="BF39" s="262"/>
      <c r="BG39" s="262"/>
      <c r="BH39" s="262"/>
      <c r="BI39" s="263"/>
      <c r="BJ39" s="455"/>
      <c r="BK39" s="66"/>
    </row>
    <row r="40" spans="1:65" s="161" customFormat="1" ht="14.25" customHeight="1">
      <c r="A40" s="206"/>
      <c r="B40" s="276"/>
      <c r="C40" s="277"/>
      <c r="D40" s="277"/>
      <c r="E40" s="277"/>
      <c r="F40" s="277"/>
      <c r="G40" s="277"/>
      <c r="H40" s="270"/>
      <c r="I40" s="270"/>
      <c r="J40" s="278"/>
      <c r="K40" s="175">
        <v>16</v>
      </c>
      <c r="L40" s="1623" t="str">
        <f>VLOOKUP($BJ30,[1]eMHH!$I$4:$DV$2946,30,FALSE)</f>
        <v>Member of CDC</v>
      </c>
      <c r="M40" s="264"/>
      <c r="N40" s="264"/>
      <c r="O40" s="264"/>
      <c r="P40" s="264"/>
      <c r="Q40" s="264"/>
      <c r="R40" s="264"/>
      <c r="S40" s="265"/>
      <c r="U40" s="647"/>
      <c r="V40" s="206"/>
      <c r="W40" s="1624"/>
      <c r="X40" s="1625"/>
      <c r="Y40" s="1625"/>
      <c r="Z40" s="1625"/>
      <c r="AA40" s="1625"/>
      <c r="AB40" s="1625"/>
      <c r="AC40" s="1625"/>
      <c r="AD40" s="1625"/>
      <c r="AE40" s="1626"/>
      <c r="AF40" s="175">
        <v>16</v>
      </c>
      <c r="AG40" s="1623" t="str">
        <f>VLOOKUP($BJ30,[1]eMHH!$I$4:$DV$2946,30,FALSE)</f>
        <v>Member of CDC</v>
      </c>
      <c r="AH40" s="264"/>
      <c r="AI40" s="264"/>
      <c r="AJ40" s="264"/>
      <c r="AK40" s="264"/>
      <c r="AL40" s="264"/>
      <c r="AM40" s="264"/>
      <c r="AN40" s="265"/>
      <c r="AP40" s="647"/>
      <c r="AQ40" s="206"/>
      <c r="AR40" s="1624"/>
      <c r="AS40" s="1625"/>
      <c r="AT40" s="1625"/>
      <c r="AU40" s="1625"/>
      <c r="AV40" s="1625"/>
      <c r="AW40" s="1625"/>
      <c r="AX40" s="1625"/>
      <c r="AY40" s="1625"/>
      <c r="AZ40" s="1626"/>
      <c r="BA40" s="175">
        <v>16</v>
      </c>
      <c r="BB40" s="1623" t="str">
        <f>VLOOKUP($BJ30,[1]eMHH!$I$4:$DV$2946,30,FALSE)</f>
        <v>Member of CDC</v>
      </c>
      <c r="BC40" s="264"/>
      <c r="BD40" s="264"/>
      <c r="BE40" s="264"/>
      <c r="BF40" s="264"/>
      <c r="BG40" s="264"/>
      <c r="BH40" s="264"/>
      <c r="BI40" s="265"/>
      <c r="BK40" s="66"/>
    </row>
    <row r="41" spans="1:65" s="161" customFormat="1" ht="14.25" customHeight="1">
      <c r="A41" s="397"/>
      <c r="B41" s="398"/>
      <c r="C41" s="1627"/>
      <c r="D41" s="1627"/>
      <c r="E41" s="1627"/>
      <c r="F41" s="1627"/>
      <c r="G41" s="1627"/>
      <c r="H41" s="214" t="s">
        <v>0</v>
      </c>
      <c r="I41" s="214" t="s">
        <v>1</v>
      </c>
      <c r="J41" s="1628"/>
      <c r="K41" s="214">
        <v>17</v>
      </c>
      <c r="L41" s="782" t="str">
        <f>VLOOKUP($BJ30,[1]eMHH!$I$4:$DV$2946,31,FALSE)</f>
        <v>Member of District Council</v>
      </c>
      <c r="M41" s="179"/>
      <c r="N41" s="179"/>
      <c r="O41" s="179"/>
      <c r="P41" s="179"/>
      <c r="Q41" s="179"/>
      <c r="R41" s="179"/>
      <c r="S41" s="285"/>
      <c r="U41" s="156"/>
      <c r="V41" s="397"/>
      <c r="W41" s="398"/>
      <c r="X41" s="438"/>
      <c r="Y41" s="438"/>
      <c r="Z41" s="438"/>
      <c r="AA41" s="438"/>
      <c r="AB41" s="438"/>
      <c r="AC41" s="175" t="s">
        <v>0</v>
      </c>
      <c r="AD41" s="175" t="s">
        <v>1</v>
      </c>
      <c r="AE41" s="1629"/>
      <c r="AF41" s="175">
        <v>17</v>
      </c>
      <c r="AG41" s="1630" t="str">
        <f>VLOOKUP($BJ30,[1]eMHH!$I$4:$DV$2946,31,FALSE)</f>
        <v>Member of District Council</v>
      </c>
      <c r="AH41" s="1631"/>
      <c r="AI41" s="1631"/>
      <c r="AJ41" s="1631"/>
      <c r="AK41" s="1631"/>
      <c r="AL41" s="1631"/>
      <c r="AM41" s="1631"/>
      <c r="AN41" s="1430"/>
      <c r="AP41" s="647"/>
      <c r="AQ41" s="397"/>
      <c r="AR41" s="398"/>
      <c r="AS41" s="438"/>
      <c r="AT41" s="438"/>
      <c r="AU41" s="438"/>
      <c r="AV41" s="438"/>
      <c r="AW41" s="438"/>
      <c r="AX41" s="175" t="s">
        <v>0</v>
      </c>
      <c r="AY41" s="175" t="s">
        <v>1</v>
      </c>
      <c r="AZ41" s="1629"/>
      <c r="BA41" s="175">
        <v>17</v>
      </c>
      <c r="BB41" s="1630" t="str">
        <f>VLOOKUP($BJ30,[1]eMHH!$I$4:$DV$2946,31,FALSE)</f>
        <v>Member of District Council</v>
      </c>
      <c r="BC41" s="1631"/>
      <c r="BD41" s="1631"/>
      <c r="BE41" s="1631"/>
      <c r="BF41" s="1631"/>
      <c r="BG41" s="1631"/>
      <c r="BH41" s="1631"/>
      <c r="BI41" s="1430"/>
      <c r="BK41" s="66"/>
    </row>
    <row r="42" spans="1:65" s="161" customFormat="1" ht="14.25" customHeight="1">
      <c r="A42" s="449" t="s">
        <v>9</v>
      </c>
      <c r="B42" s="1632" t="str">
        <f>VLOOKUP($BJ30,[1]eMHH!$I$4:$DV$2946,32,FALSE)</f>
        <v>Other:</v>
      </c>
      <c r="C42" s="446"/>
      <c r="D42" s="447"/>
      <c r="E42" s="447"/>
      <c r="F42" s="447"/>
      <c r="G42" s="447"/>
      <c r="H42" s="447"/>
      <c r="I42" s="447"/>
      <c r="J42" s="447"/>
      <c r="K42" s="447"/>
      <c r="L42" s="447"/>
      <c r="M42" s="447"/>
      <c r="N42" s="447"/>
      <c r="O42" s="447"/>
      <c r="P42" s="447"/>
      <c r="Q42" s="447"/>
      <c r="R42" s="447"/>
      <c r="S42" s="448"/>
      <c r="U42" s="156"/>
      <c r="V42" s="449" t="s">
        <v>9</v>
      </c>
      <c r="W42" s="1633" t="str">
        <f>VLOOKUP($BJ30,[1]eMHH!$I$4:$DV$2946,32,FALSE)</f>
        <v>Other:</v>
      </c>
      <c r="X42" s="451"/>
      <c r="Y42" s="452"/>
      <c r="Z42" s="452"/>
      <c r="AA42" s="452"/>
      <c r="AB42" s="452"/>
      <c r="AC42" s="452"/>
      <c r="AD42" s="452"/>
      <c r="AE42" s="452"/>
      <c r="AF42" s="452"/>
      <c r="AG42" s="452"/>
      <c r="AH42" s="452"/>
      <c r="AI42" s="452"/>
      <c r="AJ42" s="452"/>
      <c r="AK42" s="452"/>
      <c r="AL42" s="452"/>
      <c r="AM42" s="452"/>
      <c r="AN42" s="453"/>
      <c r="AP42" s="647"/>
      <c r="AQ42" s="449" t="s">
        <v>9</v>
      </c>
      <c r="AR42" s="1633" t="str">
        <f>VLOOKUP($BJ30,[1]eMHH!$I$4:$DV$2946,32,FALSE)</f>
        <v>Other:</v>
      </c>
      <c r="AS42" s="451"/>
      <c r="AT42" s="452"/>
      <c r="AU42" s="452"/>
      <c r="AV42" s="452"/>
      <c r="AW42" s="452"/>
      <c r="AX42" s="452"/>
      <c r="AY42" s="452"/>
      <c r="AZ42" s="452"/>
      <c r="BA42" s="452"/>
      <c r="BB42" s="452"/>
      <c r="BC42" s="452"/>
      <c r="BD42" s="452"/>
      <c r="BE42" s="452"/>
      <c r="BF42" s="452"/>
      <c r="BG42" s="452"/>
      <c r="BH42" s="452"/>
      <c r="BI42" s="453"/>
      <c r="BK42" s="66"/>
    </row>
    <row r="43" spans="1:65" s="161" customFormat="1" ht="14.25" customHeight="1">
      <c r="A43" s="206"/>
      <c r="B43" s="1634"/>
      <c r="C43" s="474"/>
      <c r="D43" s="475"/>
      <c r="E43" s="475"/>
      <c r="F43" s="475"/>
      <c r="G43" s="475"/>
      <c r="H43" s="475"/>
      <c r="I43" s="475"/>
      <c r="J43" s="475"/>
      <c r="K43" s="475"/>
      <c r="L43" s="475"/>
      <c r="M43" s="475"/>
      <c r="N43" s="475"/>
      <c r="O43" s="475"/>
      <c r="P43" s="475"/>
      <c r="Q43" s="475"/>
      <c r="R43" s="475"/>
      <c r="S43" s="1433"/>
      <c r="U43" s="156"/>
      <c r="V43" s="206"/>
      <c r="W43" s="1634"/>
      <c r="X43" s="474"/>
      <c r="Y43" s="475"/>
      <c r="Z43" s="475"/>
      <c r="AA43" s="475"/>
      <c r="AB43" s="475"/>
      <c r="AC43" s="475"/>
      <c r="AD43" s="475"/>
      <c r="AE43" s="475"/>
      <c r="AF43" s="475"/>
      <c r="AG43" s="475"/>
      <c r="AH43" s="475"/>
      <c r="AI43" s="475"/>
      <c r="AJ43" s="475"/>
      <c r="AK43" s="475"/>
      <c r="AL43" s="475"/>
      <c r="AM43" s="475"/>
      <c r="AN43" s="1433"/>
      <c r="AP43" s="647"/>
      <c r="AQ43" s="206"/>
      <c r="AR43" s="1634"/>
      <c r="AS43" s="474"/>
      <c r="AT43" s="475"/>
      <c r="AU43" s="475"/>
      <c r="AV43" s="475"/>
      <c r="AW43" s="475"/>
      <c r="AX43" s="475"/>
      <c r="AY43" s="475"/>
      <c r="AZ43" s="475"/>
      <c r="BA43" s="475"/>
      <c r="BB43" s="475"/>
      <c r="BC43" s="475"/>
      <c r="BD43" s="475"/>
      <c r="BE43" s="475"/>
      <c r="BF43" s="475"/>
      <c r="BG43" s="475"/>
      <c r="BH43" s="475"/>
      <c r="BI43" s="1433"/>
      <c r="BK43" s="66"/>
    </row>
    <row r="44" spans="1:65" ht="15.75" customHeight="1">
      <c r="A44" s="10" t="str">
        <f>CONCATENATE([1]Sections!$A$1:$E$1," - / - ",[1]Sections!$A$5," ",[1]Sections!$B$5,": ",[1]Sections!$D$5," [ ",[1]Sections!$V$2," ",ROMAN(COUNT($BM$1:$BM$935))," / ",ROMAN(BM44)," ]")</f>
        <v>Male Head of Household Questionnaire - / - Section 2: Local Governance [ Page II / II ]</v>
      </c>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M44" s="13">
        <v>2</v>
      </c>
    </row>
    <row r="45" spans="1:65" ht="6" customHeight="1"/>
    <row r="46" spans="1:65" ht="15" customHeight="1">
      <c r="A46" s="172">
        <f>VLOOKUP(BJ50,[1]eMHH!$F$4:$H$3000,3,FALSE)</f>
        <v>2.0399999999999991</v>
      </c>
      <c r="B46" s="173"/>
      <c r="C46" s="159" t="str">
        <f>VLOOKUP(BJ50,[1]eMHH!$I$4:$DV$3046,13,FALSE)</f>
        <v>If you need formal documentation, who in this village will certify the document?</v>
      </c>
      <c r="D46" s="159"/>
      <c r="E46" s="159"/>
      <c r="F46" s="159"/>
      <c r="G46" s="159"/>
      <c r="H46" s="159"/>
      <c r="I46" s="159"/>
      <c r="J46" s="159"/>
      <c r="K46" s="159"/>
      <c r="L46" s="159"/>
      <c r="M46" s="159"/>
      <c r="N46" s="159"/>
      <c r="O46" s="159"/>
      <c r="P46" s="159"/>
      <c r="Q46" s="159"/>
      <c r="R46" s="159"/>
      <c r="S46" s="160"/>
      <c r="T46" s="13"/>
      <c r="U46" s="545"/>
      <c r="V46" s="172">
        <f>VLOOKUP(BJ46,[1]eMHH!$F$4:$H$3000,3,FALSE)</f>
        <v>2.0599999999999987</v>
      </c>
      <c r="W46" s="173"/>
      <c r="X46" s="226" t="str">
        <f>VLOOKUP(BJ46,[1]eMHH!$I$4:$DV$3046,13,FALSE)</f>
        <v>If food aid is provided by an NGO for distribution among the needy families of the village, who is reponsible for deciding which households would be selected?</v>
      </c>
      <c r="Y46" s="159"/>
      <c r="Z46" s="159"/>
      <c r="AA46" s="159"/>
      <c r="AB46" s="159"/>
      <c r="AC46" s="159"/>
      <c r="AD46" s="159"/>
      <c r="AE46" s="159"/>
      <c r="AF46" s="159"/>
      <c r="AG46" s="159"/>
      <c r="AH46" s="159"/>
      <c r="AI46" s="159"/>
      <c r="AJ46" s="159"/>
      <c r="AK46" s="159"/>
      <c r="AL46" s="159"/>
      <c r="AM46" s="159"/>
      <c r="AN46" s="160"/>
      <c r="AO46" s="13"/>
      <c r="AP46" s="13"/>
      <c r="AQ46" s="13"/>
      <c r="AR46" s="13"/>
      <c r="AS46" s="13"/>
      <c r="AT46" s="13"/>
      <c r="AU46" s="13"/>
      <c r="AV46" s="13"/>
      <c r="AW46" s="13"/>
      <c r="AX46" s="13"/>
      <c r="AY46" s="13"/>
      <c r="AZ46" s="13"/>
      <c r="BA46" s="13"/>
      <c r="BB46" s="13"/>
      <c r="BC46" s="13"/>
      <c r="BD46" s="13"/>
      <c r="BE46" s="13"/>
      <c r="BF46" s="13"/>
      <c r="BG46" s="13"/>
      <c r="BH46" s="13"/>
      <c r="BI46" s="13"/>
      <c r="BJ46" s="174" t="s">
        <v>45</v>
      </c>
      <c r="BK46" s="174"/>
    </row>
    <row r="47" spans="1:65" ht="15" customHeight="1">
      <c r="A47" s="180"/>
      <c r="B47" s="181"/>
      <c r="C47" s="165"/>
      <c r="D47" s="165"/>
      <c r="E47" s="165"/>
      <c r="F47" s="165"/>
      <c r="G47" s="165"/>
      <c r="H47" s="165"/>
      <c r="I47" s="165"/>
      <c r="J47" s="165"/>
      <c r="K47" s="165"/>
      <c r="L47" s="165"/>
      <c r="M47" s="165"/>
      <c r="N47" s="165"/>
      <c r="O47" s="165"/>
      <c r="P47" s="165"/>
      <c r="Q47" s="165"/>
      <c r="R47" s="165"/>
      <c r="S47" s="166"/>
      <c r="T47" s="13"/>
      <c r="U47" s="545"/>
      <c r="V47" s="241"/>
      <c r="W47" s="242"/>
      <c r="X47" s="381"/>
      <c r="Y47" s="184"/>
      <c r="Z47" s="184"/>
      <c r="AA47" s="184"/>
      <c r="AB47" s="184"/>
      <c r="AC47" s="184"/>
      <c r="AD47" s="184"/>
      <c r="AE47" s="184"/>
      <c r="AF47" s="184"/>
      <c r="AG47" s="184"/>
      <c r="AH47" s="184"/>
      <c r="AI47" s="184"/>
      <c r="AJ47" s="184"/>
      <c r="AK47" s="184"/>
      <c r="AL47" s="184"/>
      <c r="AM47" s="184"/>
      <c r="AN47" s="185"/>
      <c r="AO47" s="13"/>
      <c r="AP47" s="13"/>
      <c r="AQ47" s="13"/>
      <c r="AR47" s="13"/>
      <c r="AS47" s="13"/>
      <c r="AT47" s="13"/>
      <c r="AU47" s="13"/>
      <c r="AV47" s="13"/>
      <c r="AW47" s="13"/>
      <c r="AX47" s="13"/>
      <c r="AY47" s="13"/>
      <c r="AZ47" s="13"/>
      <c r="BA47" s="13"/>
      <c r="BB47" s="13"/>
      <c r="BC47" s="13"/>
      <c r="BD47" s="13"/>
      <c r="BE47" s="13"/>
      <c r="BF47" s="13"/>
      <c r="BG47" s="13"/>
      <c r="BH47" s="13"/>
      <c r="BI47" s="13"/>
      <c r="BJ47" s="186">
        <f>VLOOKUP(BJ46,[1]eMHH!$I$4:$DV$515,65,FALSE)</f>
        <v>31</v>
      </c>
      <c r="BK47" s="186"/>
    </row>
    <row r="48" spans="1:65" ht="15" customHeight="1">
      <c r="A48" s="175" t="s">
        <v>7</v>
      </c>
      <c r="B48" s="425" t="str">
        <f>VLOOKUP(BJ50,[1]eMHH!$I$4:$DV$3046,15,FALSE)</f>
        <v>No Such Person</v>
      </c>
      <c r="C48" s="1602"/>
      <c r="D48" s="1602"/>
      <c r="E48" s="293"/>
      <c r="F48" s="293"/>
      <c r="G48" s="293"/>
      <c r="H48" s="293"/>
      <c r="I48" s="293"/>
      <c r="J48" s="416"/>
      <c r="K48" s="416"/>
      <c r="L48" s="416"/>
      <c r="M48" s="416"/>
      <c r="N48" s="398"/>
      <c r="O48" s="398"/>
      <c r="P48" s="398"/>
      <c r="Q48" s="398"/>
      <c r="R48" s="398"/>
      <c r="S48" s="1034"/>
      <c r="T48" s="13"/>
      <c r="U48" s="545"/>
      <c r="V48" s="180"/>
      <c r="W48" s="181"/>
      <c r="X48" s="227"/>
      <c r="Y48" s="165"/>
      <c r="Z48" s="165"/>
      <c r="AA48" s="165"/>
      <c r="AB48" s="165"/>
      <c r="AC48" s="165"/>
      <c r="AD48" s="165"/>
      <c r="AE48" s="165"/>
      <c r="AF48" s="165"/>
      <c r="AG48" s="165"/>
      <c r="AH48" s="165"/>
      <c r="AI48" s="165"/>
      <c r="AJ48" s="165"/>
      <c r="AK48" s="165"/>
      <c r="AL48" s="165"/>
      <c r="AM48" s="165"/>
      <c r="AN48" s="166"/>
      <c r="AO48" s="13"/>
      <c r="AP48" s="13"/>
      <c r="AQ48" s="13"/>
      <c r="AR48" s="13"/>
      <c r="AS48" s="13"/>
      <c r="AT48" s="13"/>
      <c r="AU48" s="13"/>
      <c r="AV48" s="13"/>
      <c r="AW48" s="13"/>
      <c r="AX48" s="13"/>
      <c r="AY48" s="13"/>
      <c r="AZ48" s="13"/>
      <c r="BA48" s="13"/>
      <c r="BB48" s="13"/>
      <c r="BC48" s="13"/>
      <c r="BD48" s="13"/>
      <c r="BE48" s="13"/>
      <c r="BF48" s="13"/>
      <c r="BG48" s="13"/>
      <c r="BH48" s="13"/>
      <c r="BI48" s="13"/>
      <c r="BJ48" s="13"/>
      <c r="BK48" s="13"/>
    </row>
    <row r="49" spans="1:63" ht="14.25" customHeight="1">
      <c r="A49" s="195">
        <v>1</v>
      </c>
      <c r="B49" s="344" t="str">
        <f>VLOOKUP($BJ50,[1]eMHH!$I$4:$DV$3046,16,FALSE)</f>
        <v>Malik</v>
      </c>
      <c r="C49" s="161"/>
      <c r="D49" s="161"/>
      <c r="E49" s="13"/>
      <c r="F49" s="195">
        <v>12</v>
      </c>
      <c r="G49" s="272" t="str">
        <f>VLOOKUP($BJ50,[1]eMHH!$I$4:$DV$3046,27,FALSE)</f>
        <v>Rohani</v>
      </c>
      <c r="H49" s="13"/>
      <c r="I49" s="13"/>
      <c r="J49" s="13"/>
      <c r="K49" s="13"/>
      <c r="L49" s="13"/>
      <c r="M49" s="257">
        <v>21</v>
      </c>
      <c r="N49" s="1635" t="str">
        <f>VLOOKUP($BJ50,[1]eMHH!$I$4:$DV$3046,36,FALSE)</f>
        <v>Member of CDC</v>
      </c>
      <c r="O49" s="1636"/>
      <c r="P49" s="1636"/>
      <c r="Q49" s="1636"/>
      <c r="R49" s="1636"/>
      <c r="S49" s="1637"/>
      <c r="U49" s="307"/>
      <c r="V49" s="175" t="s">
        <v>7</v>
      </c>
      <c r="W49" s="425" t="str">
        <f>VLOOKUP(BJ46,[1]eMHH!$I$4:$DV$3046,15,FALSE)</f>
        <v>No Such Person</v>
      </c>
      <c r="X49" s="1602"/>
      <c r="Y49" s="1602"/>
      <c r="Z49" s="293"/>
      <c r="AA49" s="293"/>
      <c r="AB49" s="293"/>
      <c r="AC49" s="293"/>
      <c r="AD49" s="293"/>
      <c r="AE49" s="416"/>
      <c r="AF49" s="416"/>
      <c r="AG49" s="416"/>
      <c r="AH49" s="416"/>
      <c r="AI49" s="398"/>
      <c r="AJ49" s="398"/>
      <c r="AK49" s="398"/>
      <c r="AL49" s="398"/>
      <c r="AM49" s="398"/>
      <c r="AN49" s="1034"/>
      <c r="AO49" s="13"/>
      <c r="AP49" s="13"/>
      <c r="AQ49" s="13"/>
      <c r="AR49" s="13"/>
      <c r="AS49" s="13"/>
      <c r="AT49" s="13"/>
      <c r="AU49" s="13"/>
      <c r="AV49" s="13"/>
      <c r="AW49" s="13"/>
      <c r="AX49" s="13"/>
      <c r="AY49" s="13"/>
      <c r="AZ49" s="13"/>
      <c r="BA49" s="13"/>
      <c r="BB49" s="13"/>
      <c r="BC49" s="13"/>
      <c r="BD49" s="13"/>
      <c r="BE49" s="13"/>
      <c r="BF49" s="13"/>
      <c r="BG49" s="13"/>
      <c r="BH49" s="13"/>
      <c r="BI49" s="13"/>
      <c r="BJ49" s="193">
        <f>VLOOKUP(BJ46,[1]eMHH!$I$4:$DV$3046,4,FALSE)</f>
        <v>0</v>
      </c>
      <c r="BK49" s="193"/>
    </row>
    <row r="50" spans="1:63" ht="14.25" customHeight="1">
      <c r="A50" s="175">
        <v>2</v>
      </c>
      <c r="B50" s="250" t="str">
        <f>VLOOKUP($BJ50,[1]eMHH!$I$4:$DV$3046,17,FALSE)</f>
        <v>Arbab</v>
      </c>
      <c r="C50" s="251"/>
      <c r="D50" s="251"/>
      <c r="E50" s="264"/>
      <c r="F50" s="175">
        <v>13</v>
      </c>
      <c r="G50" s="252" t="str">
        <f>VLOOKUP($BJ50,[1]eMHH!$I$4:$DV$3046,28,FALSE)</f>
        <v>Judge</v>
      </c>
      <c r="H50" s="264"/>
      <c r="I50" s="264"/>
      <c r="J50" s="264"/>
      <c r="K50" s="264"/>
      <c r="L50" s="265"/>
      <c r="M50" s="200"/>
      <c r="N50" s="1416"/>
      <c r="O50" s="1417"/>
      <c r="P50" s="1417"/>
      <c r="Q50" s="1417"/>
      <c r="R50" s="1417"/>
      <c r="S50" s="1419"/>
      <c r="U50" s="307"/>
      <c r="V50" s="195">
        <v>1</v>
      </c>
      <c r="W50" s="344" t="str">
        <f>VLOOKUP(BJ46,[1]eMHH!$I$4:$DV$3046,16,FALSE)</f>
        <v>Malik</v>
      </c>
      <c r="X50" s="161"/>
      <c r="Y50" s="161"/>
      <c r="Z50" s="155"/>
      <c r="AA50" s="195">
        <v>12</v>
      </c>
      <c r="AB50" s="1638" t="str">
        <f>VLOOKUP(BJ46,[1]eMHH!$I$4:$DV$3046,27,FALSE)</f>
        <v>Rohani</v>
      </c>
      <c r="AC50" s="1639"/>
      <c r="AD50" s="1639"/>
      <c r="AE50" s="1639"/>
      <c r="AF50" s="1639"/>
      <c r="AG50" s="1640"/>
      <c r="AH50" s="206">
        <v>21</v>
      </c>
      <c r="AI50" s="1420" t="str">
        <f>VLOOKUP(BJ46,[1]eMHH!$I$4:$DV$3046,36,FALSE)</f>
        <v>Member of CDC</v>
      </c>
      <c r="AJ50" s="1421"/>
      <c r="AK50" s="1421"/>
      <c r="AL50" s="1421"/>
      <c r="AM50" s="1421"/>
      <c r="AN50" s="1423"/>
      <c r="AQ50" s="13"/>
      <c r="AR50" s="13"/>
      <c r="AS50" s="13"/>
      <c r="AT50" s="13"/>
      <c r="AU50" s="13"/>
      <c r="AV50" s="13"/>
      <c r="AW50" s="13"/>
      <c r="AX50" s="13"/>
      <c r="AY50" s="13"/>
      <c r="AZ50" s="13"/>
      <c r="BA50" s="13"/>
      <c r="BB50" s="13"/>
      <c r="BC50" s="13"/>
      <c r="BD50" s="13"/>
      <c r="BE50" s="13"/>
      <c r="BF50" s="13"/>
      <c r="BG50" s="13"/>
      <c r="BH50" s="13"/>
      <c r="BI50" s="13"/>
      <c r="BJ50" s="174">
        <v>6.07</v>
      </c>
      <c r="BK50" s="174"/>
    </row>
    <row r="51" spans="1:63" ht="14.25" customHeight="1">
      <c r="A51" s="175">
        <v>3</v>
      </c>
      <c r="B51" s="250" t="str">
        <f>VLOOKUP($BJ50,[1]eMHH!$I$4:$DV$3046,18,FALSE)</f>
        <v>Qariyadar</v>
      </c>
      <c r="C51" s="251"/>
      <c r="D51" s="251"/>
      <c r="E51" s="264"/>
      <c r="F51" s="195">
        <v>14</v>
      </c>
      <c r="G51" s="252" t="str">
        <f>VLOOKUP($BJ50,[1]eMHH!$I$4:$DV$3046,29,FALSE)</f>
        <v>Tribal Elders</v>
      </c>
      <c r="H51" s="264"/>
      <c r="I51" s="264"/>
      <c r="J51" s="253"/>
      <c r="K51" s="253"/>
      <c r="L51" s="254"/>
      <c r="M51" s="175">
        <v>22</v>
      </c>
      <c r="N51" s="252" t="str">
        <f>VLOOKUP($BJ50,[1]eMHH!$I$4:$DV$3046,37,FALSE)</f>
        <v>Head of Council</v>
      </c>
      <c r="O51" s="1606"/>
      <c r="P51" s="1606"/>
      <c r="Q51" s="1606"/>
      <c r="R51" s="1606"/>
      <c r="S51" s="1607"/>
      <c r="U51" s="307"/>
      <c r="V51" s="175">
        <v>2</v>
      </c>
      <c r="W51" s="250" t="str">
        <f>VLOOKUP(BJ46,[1]eMHH!$I$4:$DV$3046,17,FALSE)</f>
        <v>Arbab</v>
      </c>
      <c r="X51" s="251"/>
      <c r="Y51" s="251"/>
      <c r="Z51" s="264"/>
      <c r="AA51" s="175">
        <v>13</v>
      </c>
      <c r="AB51" s="252" t="str">
        <f>VLOOKUP(BJ46,[1]eMHH!$I$4:$DV$3046,28,FALSE)</f>
        <v>Judge</v>
      </c>
      <c r="AC51" s="264"/>
      <c r="AD51" s="264"/>
      <c r="AE51" s="264"/>
      <c r="AF51" s="264"/>
      <c r="AG51" s="265"/>
      <c r="AH51" s="257"/>
      <c r="AI51" s="258"/>
      <c r="AJ51" s="259"/>
      <c r="AK51" s="259"/>
      <c r="AL51" s="259"/>
      <c r="AM51" s="259"/>
      <c r="AN51" s="260"/>
      <c r="AQ51" s="13"/>
      <c r="AR51" s="13"/>
      <c r="AS51" s="13"/>
      <c r="AT51" s="13"/>
      <c r="AU51" s="13"/>
      <c r="AV51" s="13"/>
      <c r="AW51" s="13"/>
      <c r="AX51" s="13"/>
      <c r="AY51" s="13"/>
      <c r="AZ51" s="13"/>
      <c r="BA51" s="13"/>
      <c r="BB51" s="13"/>
      <c r="BC51" s="13"/>
      <c r="BD51" s="13"/>
      <c r="BE51" s="13"/>
      <c r="BF51" s="13"/>
      <c r="BG51" s="13"/>
      <c r="BH51" s="13"/>
      <c r="BI51" s="13"/>
      <c r="BJ51" s="186">
        <f>VLOOKUP(BJ50,[1]eMHH!$I$4:$DV$515,65,FALSE)</f>
        <v>30</v>
      </c>
      <c r="BK51" s="186"/>
    </row>
    <row r="52" spans="1:63" ht="14.25" customHeight="1">
      <c r="A52" s="175">
        <v>4</v>
      </c>
      <c r="B52" s="250" t="str">
        <f>VLOOKUP($BJ50,[1]eMHH!$I$4:$DV$3046,19,FALSE)</f>
        <v>Khan</v>
      </c>
      <c r="C52" s="1604"/>
      <c r="D52" s="1604"/>
      <c r="E52" s="264"/>
      <c r="F52" s="175">
        <v>15</v>
      </c>
      <c r="G52" s="252" t="str">
        <f>VLOOKUP($BJ50,[1]eMHH!$I$4:$DV$3046,30,FALSE)</f>
        <v>Whitebeards</v>
      </c>
      <c r="H52" s="253"/>
      <c r="I52" s="253"/>
      <c r="J52" s="253"/>
      <c r="K52" s="253"/>
      <c r="L52" s="265"/>
      <c r="M52" s="214">
        <v>23</v>
      </c>
      <c r="N52" s="252" t="str">
        <f>VLOOKUP($BJ50,[1]eMHH!$I$4:$DV$3046,38,FALSE)</f>
        <v>Member of Council</v>
      </c>
      <c r="O52" s="1606"/>
      <c r="P52" s="1606"/>
      <c r="Q52" s="1606"/>
      <c r="R52" s="1606"/>
      <c r="S52" s="1607"/>
      <c r="U52" s="307"/>
      <c r="V52" s="175">
        <v>3</v>
      </c>
      <c r="W52" s="250" t="str">
        <f>VLOOKUP(BJ46,[1]eMHH!$I$4:$DV$3046,18,FALSE)</f>
        <v>Qariyadar</v>
      </c>
      <c r="X52" s="251"/>
      <c r="Y52" s="251"/>
      <c r="Z52" s="264"/>
      <c r="AA52" s="195">
        <v>14</v>
      </c>
      <c r="AB52" s="252" t="str">
        <f>VLOOKUP(BJ46,[1]eMHH!$I$4:$DV$3046,29,FALSE)</f>
        <v>Tribal Elders</v>
      </c>
      <c r="AC52" s="264"/>
      <c r="AD52" s="264"/>
      <c r="AE52" s="253"/>
      <c r="AF52" s="253"/>
      <c r="AG52" s="254"/>
      <c r="AH52" s="175">
        <v>22</v>
      </c>
      <c r="AI52" s="252" t="str">
        <f>VLOOKUP(BJ46,[1]eMHH!$I$4:$DV$3046,37,FALSE)</f>
        <v>Head of Council</v>
      </c>
      <c r="AJ52" s="1606"/>
      <c r="AK52" s="1606"/>
      <c r="AL52" s="1606"/>
      <c r="AM52" s="1606"/>
      <c r="AN52" s="1607"/>
      <c r="AQ52" s="13"/>
      <c r="AR52" s="13"/>
      <c r="AS52" s="13"/>
      <c r="AT52" s="13"/>
      <c r="AU52" s="13"/>
      <c r="AV52" s="13"/>
      <c r="AW52" s="13"/>
      <c r="AX52" s="13"/>
      <c r="AY52" s="13"/>
      <c r="AZ52" s="13"/>
      <c r="BA52" s="13"/>
      <c r="BB52" s="13"/>
      <c r="BC52" s="13"/>
      <c r="BD52" s="13"/>
      <c r="BE52" s="13"/>
      <c r="BF52" s="13"/>
      <c r="BG52" s="13"/>
      <c r="BH52" s="13"/>
      <c r="BI52" s="13"/>
      <c r="BJ52" s="193">
        <f>VLOOKUP(BJ50,[1]eMHH!$I$4:$DV$3046,4,FALSE)</f>
        <v>0</v>
      </c>
      <c r="BK52" s="193"/>
    </row>
    <row r="53" spans="1:63" ht="14.25" customHeight="1">
      <c r="A53" s="175">
        <v>5</v>
      </c>
      <c r="B53" s="250" t="str">
        <f>VLOOKUP($BJ50,[1]eMHH!$I$4:$DV$3046,20,FALSE)</f>
        <v>Zamindar</v>
      </c>
      <c r="C53" s="1604"/>
      <c r="D53" s="1604"/>
      <c r="E53" s="264"/>
      <c r="F53" s="175">
        <v>16</v>
      </c>
      <c r="G53" s="252" t="str">
        <f>VLOOKUP($BJ50,[1]eMHH!$I$4:$DV$3046,31,FALSE)</f>
        <v>Council</v>
      </c>
      <c r="H53" s="251"/>
      <c r="I53" s="251"/>
      <c r="J53" s="251"/>
      <c r="K53" s="264"/>
      <c r="L53" s="265"/>
      <c r="M53" s="214">
        <v>24</v>
      </c>
      <c r="N53" s="252" t="str">
        <f>VLOOKUP($BJ50,[1]eMHH!$I$4:$DV$3046,39,FALSE)</f>
        <v>Head of Tribal Council</v>
      </c>
      <c r="O53" s="1606"/>
      <c r="P53" s="1606"/>
      <c r="Q53" s="1606"/>
      <c r="R53" s="1606"/>
      <c r="S53" s="1607"/>
      <c r="U53" s="307"/>
      <c r="V53" s="175">
        <v>4</v>
      </c>
      <c r="W53" s="250" t="str">
        <f>VLOOKUP(BJ46,[1]eMHH!$I$4:$DV$3046,19,FALSE)</f>
        <v>Khan</v>
      </c>
      <c r="X53" s="1604"/>
      <c r="Y53" s="1604"/>
      <c r="Z53" s="264"/>
      <c r="AA53" s="175">
        <v>15</v>
      </c>
      <c r="AB53" s="252" t="str">
        <f>VLOOKUP(BJ46,[1]eMHH!$I$4:$DV$3046,30,FALSE)</f>
        <v>Whitebeards</v>
      </c>
      <c r="AC53" s="253"/>
      <c r="AD53" s="253"/>
      <c r="AE53" s="253"/>
      <c r="AF53" s="253"/>
      <c r="AG53" s="265"/>
      <c r="AH53" s="214">
        <v>23</v>
      </c>
      <c r="AI53" s="252" t="str">
        <f>VLOOKUP(BJ46,[1]eMHH!$I$4:$DV$3046,38,FALSE)</f>
        <v>Member of Council</v>
      </c>
      <c r="AJ53" s="1606"/>
      <c r="AK53" s="1606"/>
      <c r="AL53" s="1606"/>
      <c r="AM53" s="1606"/>
      <c r="AN53" s="1607"/>
      <c r="AQ53" s="13"/>
      <c r="AR53" s="13"/>
      <c r="AS53" s="13"/>
      <c r="AT53" s="13"/>
      <c r="AU53" s="13"/>
      <c r="AV53" s="13"/>
      <c r="AW53" s="13"/>
      <c r="AX53" s="13"/>
      <c r="AY53" s="13"/>
      <c r="AZ53" s="13"/>
      <c r="BA53" s="13"/>
      <c r="BB53" s="13"/>
      <c r="BC53" s="13"/>
      <c r="BD53" s="13"/>
      <c r="BE53" s="13"/>
      <c r="BF53" s="13"/>
      <c r="BG53" s="13"/>
      <c r="BH53" s="13"/>
      <c r="BI53" s="13"/>
      <c r="BJ53" s="13"/>
      <c r="BK53" s="13"/>
    </row>
    <row r="54" spans="1:63" ht="14.25" customHeight="1">
      <c r="A54" s="175">
        <v>6</v>
      </c>
      <c r="B54" s="250" t="str">
        <f>VLOOKUP($BJ50,[1]eMHH!$I$4:$DV$3046,21,FALSE)</f>
        <v>Beg / Baay</v>
      </c>
      <c r="C54" s="963"/>
      <c r="D54" s="963"/>
      <c r="E54" s="264"/>
      <c r="F54" s="214">
        <v>17</v>
      </c>
      <c r="G54" s="252" t="str">
        <f>VLOOKUP($BJ50,[1]eMHH!$I$4:$DV$3046,32,FALSE)</f>
        <v>CDC</v>
      </c>
      <c r="H54" s="251"/>
      <c r="I54" s="251"/>
      <c r="J54" s="251"/>
      <c r="K54" s="251"/>
      <c r="L54" s="265"/>
      <c r="M54" s="214">
        <v>25</v>
      </c>
      <c r="N54" s="252" t="str">
        <f>VLOOKUP($BJ50,[1]eMHH!$I$4:$DV$3046,40,FALSE)</f>
        <v>Member of Tribal Council</v>
      </c>
      <c r="O54" s="1606"/>
      <c r="P54" s="1606"/>
      <c r="Q54" s="1606"/>
      <c r="R54" s="1606"/>
      <c r="S54" s="1607"/>
      <c r="U54" s="307"/>
      <c r="V54" s="175">
        <v>5</v>
      </c>
      <c r="W54" s="250" t="str">
        <f>VLOOKUP(BJ46,[1]eMHH!$I$4:$DV$3046,20,FALSE)</f>
        <v>Zamindar</v>
      </c>
      <c r="X54" s="1604"/>
      <c r="Y54" s="1604"/>
      <c r="Z54" s="264"/>
      <c r="AA54" s="175">
        <v>16</v>
      </c>
      <c r="AB54" s="252" t="str">
        <f>VLOOKUP(BJ46,[1]eMHH!$I$4:$DV$3046,31,FALSE)</f>
        <v>Council</v>
      </c>
      <c r="AC54" s="251"/>
      <c r="AD54" s="251"/>
      <c r="AE54" s="251"/>
      <c r="AF54" s="264"/>
      <c r="AG54" s="265"/>
      <c r="AH54" s="214">
        <v>24</v>
      </c>
      <c r="AI54" s="252" t="str">
        <f>VLOOKUP(BJ46,[1]eMHH!$I$4:$DV$3046,39,FALSE)</f>
        <v>Head of Tribal Council</v>
      </c>
      <c r="AJ54" s="1606"/>
      <c r="AK54" s="1606"/>
      <c r="AL54" s="1606"/>
      <c r="AM54" s="1606"/>
      <c r="AN54" s="1607"/>
      <c r="AQ54" s="13"/>
      <c r="AR54" s="13"/>
      <c r="AS54" s="13"/>
      <c r="AT54" s="13"/>
      <c r="AU54" s="13"/>
      <c r="AV54" s="13"/>
      <c r="AW54" s="13"/>
      <c r="AX54" s="13"/>
      <c r="AY54" s="13"/>
      <c r="AZ54" s="13"/>
      <c r="BA54" s="13"/>
      <c r="BB54" s="13"/>
      <c r="BC54" s="13"/>
      <c r="BD54" s="13"/>
      <c r="BE54" s="13"/>
      <c r="BF54" s="13"/>
      <c r="BG54" s="13"/>
      <c r="BH54" s="13"/>
      <c r="BI54" s="13"/>
      <c r="BJ54" s="13"/>
      <c r="BK54" s="13"/>
    </row>
    <row r="55" spans="1:63" ht="14.25" customHeight="1">
      <c r="A55" s="175">
        <v>7</v>
      </c>
      <c r="B55" s="250" t="str">
        <f>VLOOKUP($BJ50,[1]eMHH!$I$4:$DV$3046,22,FALSE)</f>
        <v>Commander</v>
      </c>
      <c r="C55" s="1100"/>
      <c r="D55" s="1100"/>
      <c r="E55" s="264"/>
      <c r="F55" s="175">
        <v>18</v>
      </c>
      <c r="G55" s="252" t="str">
        <f>VLOOKUP($BJ50,[1]eMHH!$I$4:$DV$3046,33,FALSE)</f>
        <v>Tribal Council</v>
      </c>
      <c r="H55" s="1606"/>
      <c r="I55" s="1606"/>
      <c r="J55" s="1606"/>
      <c r="K55" s="1606"/>
      <c r="L55" s="1607"/>
      <c r="M55" s="214">
        <v>26</v>
      </c>
      <c r="N55" s="252" t="str">
        <f>VLOOKUP(BJ50,[1]eMHH!$I$4:$DV$3046,41,FALSE)</f>
        <v>People's Representative</v>
      </c>
      <c r="O55" s="1606"/>
      <c r="P55" s="1606"/>
      <c r="Q55" s="1606"/>
      <c r="R55" s="1606"/>
      <c r="S55" s="1607"/>
      <c r="U55" s="307"/>
      <c r="V55" s="175">
        <v>6</v>
      </c>
      <c r="W55" s="250" t="str">
        <f>VLOOKUP(BJ46,[1]eMHH!$I$4:$DV$3046,21,FALSE)</f>
        <v>Beg / Baay</v>
      </c>
      <c r="X55" s="963"/>
      <c r="Y55" s="963"/>
      <c r="Z55" s="264"/>
      <c r="AA55" s="214">
        <v>17</v>
      </c>
      <c r="AB55" s="252" t="str">
        <f>VLOOKUP(BJ46,[1]eMHH!$I$4:$DV$3046,32,FALSE)</f>
        <v>CDC</v>
      </c>
      <c r="AC55" s="251"/>
      <c r="AD55" s="251"/>
      <c r="AE55" s="251"/>
      <c r="AF55" s="251"/>
      <c r="AG55" s="265"/>
      <c r="AH55" s="214">
        <v>25</v>
      </c>
      <c r="AI55" s="252" t="str">
        <f>VLOOKUP(BJ46,[1]eMHH!$I$4:$DV$3046,40,FALSE)</f>
        <v>Member of Tribal Council</v>
      </c>
      <c r="AJ55" s="1606"/>
      <c r="AK55" s="1606"/>
      <c r="AL55" s="1606"/>
      <c r="AM55" s="1606"/>
      <c r="AN55" s="1607"/>
      <c r="AQ55" s="13"/>
      <c r="AR55" s="13"/>
      <c r="AS55" s="13"/>
      <c r="AT55" s="13"/>
      <c r="AU55" s="13"/>
      <c r="AV55" s="13"/>
      <c r="AW55" s="13"/>
      <c r="AX55" s="13"/>
      <c r="AY55" s="13"/>
      <c r="AZ55" s="13"/>
      <c r="BA55" s="13"/>
      <c r="BB55" s="13"/>
      <c r="BC55" s="13"/>
      <c r="BD55" s="13"/>
      <c r="BE55" s="13"/>
      <c r="BF55" s="13"/>
      <c r="BG55" s="13"/>
      <c r="BH55" s="13"/>
      <c r="BI55" s="13"/>
      <c r="BJ55" s="13"/>
      <c r="BK55" s="13"/>
    </row>
    <row r="56" spans="1:63" ht="14.25" customHeight="1">
      <c r="A56" s="175">
        <v>8</v>
      </c>
      <c r="B56" s="250" t="str">
        <f>VLOOKUP($BJ50,[1]eMHH!$I$4:$DV$3046,23,FALSE)</f>
        <v>Mullah / Imam</v>
      </c>
      <c r="C56" s="255"/>
      <c r="D56" s="255"/>
      <c r="E56" s="264"/>
      <c r="F56" s="257">
        <v>19</v>
      </c>
      <c r="G56" s="258" t="str">
        <f>VLOOKUP($BJ50,[1]eMHH!$I$4:$DV$3046,34,FALSE)</f>
        <v>Head of CDC</v>
      </c>
      <c r="H56" s="259"/>
      <c r="I56" s="259"/>
      <c r="J56" s="259"/>
      <c r="K56" s="259"/>
      <c r="L56" s="260"/>
      <c r="M56" s="1046">
        <v>27</v>
      </c>
      <c r="N56" s="1641" t="str">
        <f>VLOOKUP(BJ50,[1]eMHH!$I$4:$DV$3046,42,FALSE)</f>
        <v>Police Commander</v>
      </c>
      <c r="O56" s="1642"/>
      <c r="P56" s="1642"/>
      <c r="Q56" s="1642"/>
      <c r="R56" s="1642"/>
      <c r="S56" s="1643"/>
      <c r="U56" s="307"/>
      <c r="V56" s="175">
        <v>7</v>
      </c>
      <c r="W56" s="250" t="str">
        <f>VLOOKUP(BJ46,[1]eMHH!$I$4:$DV$3046,22,FALSE)</f>
        <v>Commander</v>
      </c>
      <c r="X56" s="1100"/>
      <c r="Y56" s="1100"/>
      <c r="Z56" s="264"/>
      <c r="AA56" s="214">
        <v>18</v>
      </c>
      <c r="AB56" s="252" t="str">
        <f>VLOOKUP(BJ46,[1]eMHH!$I$4:$DV$3046,33,FALSE)</f>
        <v>Tribal Council</v>
      </c>
      <c r="AC56" s="1606"/>
      <c r="AD56" s="1606"/>
      <c r="AE56" s="1606"/>
      <c r="AF56" s="1606"/>
      <c r="AG56" s="1607"/>
      <c r="AH56" s="214">
        <v>26</v>
      </c>
      <c r="AI56" s="252" t="str">
        <f>VLOOKUP(BJ46,[1]eMHH!$I$4:$DV$3046,41,FALSE)</f>
        <v>People's Representative</v>
      </c>
      <c r="AJ56" s="1606"/>
      <c r="AK56" s="1606"/>
      <c r="AL56" s="1606"/>
      <c r="AM56" s="1606"/>
      <c r="AN56" s="1607"/>
      <c r="AQ56" s="13"/>
      <c r="AR56" s="13"/>
      <c r="AS56" s="13"/>
      <c r="AT56" s="13"/>
      <c r="AU56" s="13"/>
      <c r="AV56" s="13"/>
      <c r="AW56" s="13"/>
      <c r="AX56" s="13"/>
      <c r="AY56" s="13"/>
      <c r="AZ56" s="13"/>
      <c r="BA56" s="13"/>
      <c r="BB56" s="13"/>
      <c r="BC56" s="13"/>
      <c r="BD56" s="13"/>
      <c r="BE56" s="13"/>
      <c r="BF56" s="13"/>
      <c r="BG56" s="13"/>
      <c r="BH56" s="13"/>
      <c r="BI56" s="13"/>
      <c r="BJ56" s="13"/>
      <c r="BK56" s="13"/>
    </row>
    <row r="57" spans="1:63" ht="14.25" customHeight="1">
      <c r="A57" s="175">
        <v>9</v>
      </c>
      <c r="B57" s="250" t="str">
        <f>VLOOKUP($BJ50,[1]eMHH!$I$4:$DV$3046,24,FALSE)</f>
        <v>Mosque Mullah</v>
      </c>
      <c r="C57" s="255"/>
      <c r="D57" s="255"/>
      <c r="E57" s="264"/>
      <c r="F57" s="257"/>
      <c r="G57" s="258"/>
      <c r="H57" s="259"/>
      <c r="I57" s="259"/>
      <c r="J57" s="259"/>
      <c r="K57" s="259"/>
      <c r="L57" s="260"/>
      <c r="M57" s="1047"/>
      <c r="N57" s="1641"/>
      <c r="O57" s="1642"/>
      <c r="P57" s="1642"/>
      <c r="Q57" s="1642"/>
      <c r="R57" s="1642"/>
      <c r="S57" s="1643"/>
      <c r="U57" s="307"/>
      <c r="V57" s="175">
        <v>8</v>
      </c>
      <c r="W57" s="250" t="str">
        <f>VLOOKUP(BJ46,[1]eMHH!$I$4:$DV$3046,23,FALSE)</f>
        <v>Mullah / Imam</v>
      </c>
      <c r="X57" s="255"/>
      <c r="Y57" s="255"/>
      <c r="Z57" s="264"/>
      <c r="AA57" s="257">
        <v>19</v>
      </c>
      <c r="AB57" s="258" t="str">
        <f>VLOOKUP(BJ46,[1]eMHH!$I$4:$DV$3046,34,FALSE)</f>
        <v>Head of CDC</v>
      </c>
      <c r="AC57" s="259"/>
      <c r="AD57" s="259"/>
      <c r="AE57" s="259"/>
      <c r="AF57" s="259"/>
      <c r="AG57" s="260"/>
      <c r="AH57" s="1046">
        <v>27</v>
      </c>
      <c r="AI57" s="1641" t="str">
        <f>VLOOKUP(BJ46,[1]eMHH!$I$4:$DV$3046,42,FALSE)</f>
        <v>Police Commander</v>
      </c>
      <c r="AJ57" s="1642"/>
      <c r="AK57" s="1642"/>
      <c r="AL57" s="1642"/>
      <c r="AM57" s="1642"/>
      <c r="AN57" s="1643"/>
      <c r="AQ57" s="13"/>
      <c r="AR57" s="13"/>
      <c r="AS57" s="13"/>
      <c r="AT57" s="13"/>
      <c r="AU57" s="13"/>
      <c r="AV57" s="13"/>
      <c r="AW57" s="13"/>
      <c r="AX57" s="13"/>
      <c r="AY57" s="13"/>
      <c r="AZ57" s="13"/>
      <c r="BA57" s="13"/>
      <c r="BB57" s="13"/>
      <c r="BC57" s="13"/>
      <c r="BD57" s="13"/>
      <c r="BE57" s="13"/>
      <c r="BF57" s="13"/>
      <c r="BG57" s="13"/>
      <c r="BH57" s="13"/>
      <c r="BI57" s="13"/>
      <c r="BJ57" s="13"/>
      <c r="BK57" s="13"/>
    </row>
    <row r="58" spans="1:63" ht="14.25" customHeight="1">
      <c r="A58" s="175">
        <v>10</v>
      </c>
      <c r="B58" s="252" t="str">
        <f>VLOOKUP($BJ50,[1]eMHH!$I$4:$DV$3046,25,FALSE)</f>
        <v>Mawlawi</v>
      </c>
      <c r="C58" s="264"/>
      <c r="D58" s="264"/>
      <c r="E58" s="264"/>
      <c r="F58" s="257">
        <v>20</v>
      </c>
      <c r="G58" s="258" t="str">
        <f>VLOOKUP($BJ50,[1]eMHH!$I$4:$DV$3046,35,FALSE)</f>
        <v>Treasurer of CDC</v>
      </c>
      <c r="H58" s="259"/>
      <c r="I58" s="259"/>
      <c r="J58" s="259"/>
      <c r="K58" s="259"/>
      <c r="L58" s="260"/>
      <c r="M58" s="214">
        <v>28</v>
      </c>
      <c r="N58" s="1612" t="str">
        <f>VLOOKUP($BJ50,[1]eMHH!$I$4:$DV$3046,43,FALSE)</f>
        <v>District Administrator</v>
      </c>
      <c r="O58" s="1613"/>
      <c r="P58" s="1613"/>
      <c r="Q58" s="1613"/>
      <c r="R58" s="1613"/>
      <c r="S58" s="1044"/>
      <c r="U58" s="307"/>
      <c r="V58" s="175">
        <v>9</v>
      </c>
      <c r="W58" s="250" t="str">
        <f>VLOOKUP(BJ46,[1]eMHH!$I$4:$DV$3046,24,FALSE)</f>
        <v>Mosque Mullah</v>
      </c>
      <c r="X58" s="255"/>
      <c r="Y58" s="255"/>
      <c r="Z58" s="264"/>
      <c r="AA58" s="257"/>
      <c r="AB58" s="258"/>
      <c r="AC58" s="259"/>
      <c r="AD58" s="259"/>
      <c r="AE58" s="259"/>
      <c r="AF58" s="259"/>
      <c r="AG58" s="260"/>
      <c r="AH58" s="1047"/>
      <c r="AI58" s="1641"/>
      <c r="AJ58" s="1642"/>
      <c r="AK58" s="1642"/>
      <c r="AL58" s="1642"/>
      <c r="AM58" s="1642"/>
      <c r="AN58" s="1643"/>
      <c r="AQ58" s="13"/>
      <c r="AR58" s="13"/>
      <c r="AS58" s="13"/>
      <c r="AT58" s="13"/>
      <c r="AU58" s="13"/>
      <c r="AV58" s="13"/>
      <c r="AW58" s="13"/>
      <c r="AX58" s="13"/>
      <c r="AY58" s="13"/>
      <c r="AZ58" s="13"/>
      <c r="BA58" s="13"/>
      <c r="BB58" s="13"/>
      <c r="BC58" s="13"/>
      <c r="BD58" s="13"/>
      <c r="BE58" s="13"/>
      <c r="BF58" s="13"/>
      <c r="BG58" s="13"/>
      <c r="BH58" s="13"/>
      <c r="BI58" s="13"/>
      <c r="BJ58" s="13"/>
      <c r="BK58" s="13"/>
    </row>
    <row r="59" spans="1:63" ht="14.25" customHeight="1">
      <c r="A59" s="175">
        <v>11</v>
      </c>
      <c r="B59" s="1582" t="str">
        <f>VLOOKUP($BJ50,[1]eMHH!$I$4:$DV$3046,26,FALSE)</f>
        <v>Religious Scholar</v>
      </c>
      <c r="C59" s="1615"/>
      <c r="D59" s="1615"/>
      <c r="E59" s="1615"/>
      <c r="F59" s="257"/>
      <c r="G59" s="1644"/>
      <c r="H59" s="1645"/>
      <c r="I59" s="1645"/>
      <c r="J59" s="1645"/>
      <c r="K59" s="1645"/>
      <c r="L59" s="1646"/>
      <c r="M59" s="1033"/>
      <c r="N59" s="416"/>
      <c r="O59" s="416"/>
      <c r="P59" s="416"/>
      <c r="Q59" s="1034"/>
      <c r="R59" s="175" t="s">
        <v>0</v>
      </c>
      <c r="S59" s="175" t="s">
        <v>1</v>
      </c>
      <c r="U59" s="307"/>
      <c r="V59" s="175">
        <v>10</v>
      </c>
      <c r="W59" s="252" t="str">
        <f>VLOOKUP(BJ46,[1]eMHH!$I$4:$DV$3046,25,FALSE)</f>
        <v>Mawlawi</v>
      </c>
      <c r="X59" s="264"/>
      <c r="Y59" s="264"/>
      <c r="Z59" s="264"/>
      <c r="AA59" s="257">
        <v>20</v>
      </c>
      <c r="AB59" s="258" t="str">
        <f>VLOOKUP(BJ46,[1]eMHH!$I$4:$DV$3046,35,FALSE)</f>
        <v>Treasurer of CDC</v>
      </c>
      <c r="AC59" s="259"/>
      <c r="AD59" s="259"/>
      <c r="AE59" s="259"/>
      <c r="AF59" s="259"/>
      <c r="AG59" s="260"/>
      <c r="AH59" s="175">
        <v>28</v>
      </c>
      <c r="AI59" s="828" t="str">
        <f>VLOOKUP(BJ46,[1]eMHH!$I$4:$DV$3046,43,FALSE)</f>
        <v>District Administrator</v>
      </c>
      <c r="AJ59" s="253"/>
      <c r="AK59" s="253"/>
      <c r="AL59" s="253"/>
      <c r="AM59" s="432"/>
      <c r="AN59" s="175" t="s">
        <v>0</v>
      </c>
      <c r="AQ59" s="13"/>
      <c r="AR59" s="13"/>
      <c r="AS59" s="13"/>
      <c r="AT59" s="13"/>
      <c r="AU59" s="13"/>
      <c r="AV59" s="13"/>
      <c r="AW59" s="13"/>
      <c r="AX59" s="13"/>
      <c r="AY59" s="13"/>
      <c r="AZ59" s="13"/>
      <c r="BA59" s="13"/>
      <c r="BB59" s="13"/>
      <c r="BC59" s="13"/>
      <c r="BD59" s="13"/>
      <c r="BE59" s="13"/>
      <c r="BF59" s="13"/>
      <c r="BG59" s="13"/>
      <c r="BH59" s="13"/>
      <c r="BI59" s="13"/>
      <c r="BJ59" s="13"/>
      <c r="BK59" s="13"/>
    </row>
    <row r="60" spans="1:63" ht="14.25" customHeight="1">
      <c r="A60" s="449" t="s">
        <v>9</v>
      </c>
      <c r="B60" s="1617" t="str">
        <f>VLOOKUP($BJ50,[1]eMHH!$I$4:$DV$3046,44,FALSE)</f>
        <v>Other:</v>
      </c>
      <c r="C60" s="422"/>
      <c r="D60" s="422"/>
      <c r="E60" s="422"/>
      <c r="F60" s="422"/>
      <c r="G60" s="422"/>
      <c r="H60" s="422"/>
      <c r="I60" s="422"/>
      <c r="J60" s="422"/>
      <c r="K60" s="422"/>
      <c r="L60" s="422"/>
      <c r="M60" s="422"/>
      <c r="N60" s="422"/>
      <c r="O60" s="422"/>
      <c r="P60" s="422"/>
      <c r="Q60" s="422"/>
      <c r="R60" s="422"/>
      <c r="S60" s="422"/>
      <c r="U60" s="307"/>
      <c r="V60" s="214">
        <v>11</v>
      </c>
      <c r="W60" s="680" t="str">
        <f>VLOOKUP(BJ46,[1]eMHH!$I$4:$DV$3046,26,FALSE)</f>
        <v>Religious Scholar</v>
      </c>
      <c r="X60" s="681"/>
      <c r="Y60" s="681"/>
      <c r="Z60" s="681"/>
      <c r="AA60" s="200"/>
      <c r="AB60" s="1644"/>
      <c r="AC60" s="1645"/>
      <c r="AD60" s="1645"/>
      <c r="AE60" s="1645"/>
      <c r="AF60" s="1645"/>
      <c r="AG60" s="1646"/>
      <c r="AH60" s="175">
        <v>29</v>
      </c>
      <c r="AI60" s="1647" t="str">
        <f>VLOOKUP(BJ46,[1]eMHH!$I$4:$DV$3046,44,FALSE)</f>
        <v>Villagers</v>
      </c>
      <c r="AJ60" s="1581"/>
      <c r="AK60" s="1581"/>
      <c r="AL60" s="1581"/>
      <c r="AM60" s="1648"/>
      <c r="AN60" s="175" t="s">
        <v>1</v>
      </c>
      <c r="AQ60" s="13"/>
      <c r="AR60" s="13"/>
      <c r="AS60" s="13"/>
      <c r="AT60" s="13"/>
      <c r="AU60" s="13"/>
      <c r="AV60" s="13"/>
      <c r="AW60" s="13"/>
      <c r="AX60" s="13"/>
      <c r="AY60" s="13"/>
      <c r="AZ60" s="13"/>
      <c r="BA60" s="13"/>
      <c r="BB60" s="13"/>
      <c r="BC60" s="13"/>
      <c r="BD60" s="13"/>
      <c r="BE60" s="13"/>
      <c r="BF60" s="13"/>
      <c r="BG60" s="13"/>
      <c r="BH60" s="13"/>
      <c r="BI60" s="13"/>
      <c r="BJ60" s="13"/>
      <c r="BK60" s="13"/>
    </row>
    <row r="61" spans="1:63" ht="14.25" customHeight="1">
      <c r="A61" s="449"/>
      <c r="B61" s="1617"/>
      <c r="C61" s="421"/>
      <c r="D61" s="421"/>
      <c r="E61" s="421"/>
      <c r="F61" s="421"/>
      <c r="G61" s="421"/>
      <c r="H61" s="421"/>
      <c r="I61" s="421"/>
      <c r="J61" s="421"/>
      <c r="K61" s="421"/>
      <c r="L61" s="421"/>
      <c r="M61" s="421"/>
      <c r="N61" s="421"/>
      <c r="O61" s="421"/>
      <c r="P61" s="421"/>
      <c r="Q61" s="421"/>
      <c r="R61" s="421"/>
      <c r="S61" s="421"/>
      <c r="U61" s="307"/>
      <c r="V61" s="200" t="s">
        <v>9</v>
      </c>
      <c r="W61" s="1649" t="str">
        <f>VLOOKUP(BJ46,[1]eMHH!$I$4:$DV$3046,45,FALSE)</f>
        <v>Other:</v>
      </c>
      <c r="X61" s="201"/>
      <c r="Y61" s="202"/>
      <c r="Z61" s="202"/>
      <c r="AA61" s="202"/>
      <c r="AB61" s="202"/>
      <c r="AC61" s="202"/>
      <c r="AD61" s="202"/>
      <c r="AE61" s="202"/>
      <c r="AF61" s="202"/>
      <c r="AG61" s="202"/>
      <c r="AH61" s="302"/>
      <c r="AI61" s="302"/>
      <c r="AJ61" s="302"/>
      <c r="AK61" s="302"/>
      <c r="AL61" s="302"/>
      <c r="AM61" s="302"/>
      <c r="AN61" s="303"/>
      <c r="AQ61" s="13"/>
      <c r="AR61" s="13"/>
      <c r="AS61" s="13"/>
      <c r="AT61" s="13"/>
      <c r="AU61" s="13"/>
      <c r="AV61" s="13"/>
      <c r="AW61" s="13"/>
      <c r="AX61" s="13"/>
      <c r="AY61" s="13"/>
      <c r="AZ61" s="13"/>
      <c r="BA61" s="13"/>
      <c r="BB61" s="13"/>
      <c r="BC61" s="13"/>
      <c r="BD61" s="13"/>
      <c r="BE61" s="13"/>
      <c r="BF61" s="13"/>
      <c r="BG61" s="13"/>
      <c r="BH61" s="13"/>
      <c r="BI61" s="13"/>
      <c r="BJ61" s="13"/>
      <c r="BK61" s="13"/>
    </row>
    <row r="62" spans="1:63" ht="14.25" customHeight="1">
      <c r="A62" s="206"/>
      <c r="B62" s="1618"/>
      <c r="C62" s="421"/>
      <c r="D62" s="421"/>
      <c r="E62" s="421"/>
      <c r="F62" s="421"/>
      <c r="G62" s="421"/>
      <c r="H62" s="421"/>
      <c r="I62" s="421"/>
      <c r="J62" s="421"/>
      <c r="K62" s="421"/>
      <c r="L62" s="421"/>
      <c r="M62" s="421"/>
      <c r="N62" s="421"/>
      <c r="O62" s="421"/>
      <c r="P62" s="421"/>
      <c r="Q62" s="421"/>
      <c r="R62" s="421"/>
      <c r="S62" s="421"/>
      <c r="U62" s="307"/>
      <c r="V62" s="449"/>
      <c r="W62" s="1617"/>
      <c r="X62" s="423"/>
      <c r="Y62" s="302"/>
      <c r="Z62" s="302"/>
      <c r="AA62" s="302"/>
      <c r="AB62" s="302"/>
      <c r="AC62" s="302"/>
      <c r="AD62" s="302"/>
      <c r="AE62" s="302"/>
      <c r="AF62" s="302"/>
      <c r="AG62" s="302"/>
      <c r="AH62" s="302"/>
      <c r="AI62" s="302"/>
      <c r="AJ62" s="302"/>
      <c r="AK62" s="302"/>
      <c r="AL62" s="302"/>
      <c r="AM62" s="302"/>
      <c r="AN62" s="303"/>
      <c r="AQ62" s="13"/>
      <c r="AR62" s="13"/>
      <c r="AS62" s="13"/>
      <c r="AT62" s="13"/>
      <c r="AU62" s="13"/>
      <c r="AV62" s="13"/>
      <c r="AW62" s="13"/>
      <c r="AX62" s="13"/>
      <c r="AY62" s="13"/>
      <c r="AZ62" s="13"/>
      <c r="BA62" s="13"/>
      <c r="BB62" s="13"/>
      <c r="BC62" s="13"/>
      <c r="BD62" s="13"/>
      <c r="BE62" s="13"/>
      <c r="BF62" s="13"/>
      <c r="BG62" s="13"/>
      <c r="BH62" s="13"/>
      <c r="BI62" s="13"/>
      <c r="BJ62" s="13"/>
      <c r="BK62" s="13"/>
    </row>
    <row r="63" spans="1:63" ht="14.25" customHeight="1">
      <c r="A63" s="13"/>
      <c r="B63" s="13"/>
      <c r="C63" s="13"/>
      <c r="D63" s="13"/>
      <c r="E63" s="13"/>
      <c r="F63" s="13"/>
      <c r="G63" s="13"/>
      <c r="H63" s="13"/>
      <c r="I63" s="13"/>
      <c r="J63" s="13"/>
      <c r="K63" s="13"/>
      <c r="L63" s="13"/>
      <c r="M63" s="13"/>
      <c r="N63" s="13"/>
      <c r="O63" s="13"/>
      <c r="P63" s="13"/>
      <c r="Q63" s="13"/>
      <c r="R63" s="13"/>
      <c r="S63" s="13"/>
      <c r="U63" s="307"/>
      <c r="V63" s="206"/>
      <c r="W63" s="1618"/>
      <c r="X63" s="207"/>
      <c r="Y63" s="208"/>
      <c r="Z63" s="208"/>
      <c r="AA63" s="208"/>
      <c r="AB63" s="208"/>
      <c r="AC63" s="208"/>
      <c r="AD63" s="208"/>
      <c r="AE63" s="208"/>
      <c r="AF63" s="208"/>
      <c r="AG63" s="208"/>
      <c r="AH63" s="208"/>
      <c r="AI63" s="208"/>
      <c r="AJ63" s="208"/>
      <c r="AK63" s="208"/>
      <c r="AL63" s="208"/>
      <c r="AM63" s="208"/>
      <c r="AN63" s="209"/>
      <c r="AQ63" s="13"/>
      <c r="AR63" s="13"/>
      <c r="AS63" s="13"/>
      <c r="AT63" s="13"/>
      <c r="AU63" s="13"/>
      <c r="AV63" s="13"/>
      <c r="AW63" s="13"/>
      <c r="AX63" s="13"/>
      <c r="AY63" s="13"/>
      <c r="AZ63" s="13"/>
      <c r="BA63" s="13"/>
      <c r="BB63" s="13"/>
      <c r="BC63" s="13"/>
      <c r="BD63" s="13"/>
      <c r="BE63" s="13"/>
      <c r="BF63" s="13"/>
      <c r="BG63" s="13"/>
      <c r="BH63" s="13"/>
      <c r="BI63" s="13"/>
      <c r="BJ63" s="13"/>
      <c r="BK63" s="13"/>
    </row>
    <row r="64" spans="1:63" ht="15" customHeight="1">
      <c r="A64" s="172">
        <f>VLOOKUP(BJ65,[1]eMHH!$F$4:$H$3000,3,FALSE)</f>
        <v>2.0499999999999989</v>
      </c>
      <c r="B64" s="311"/>
      <c r="C64" s="287" t="str">
        <f>VLOOKUP(BJ65,[1]eMHH!$I$4:$DV$3046,13,FALSE)</f>
        <v>If two or more people in the village have a fight, violence, or dispute, who or what group will resolve it?</v>
      </c>
      <c r="D64" s="287"/>
      <c r="E64" s="287"/>
      <c r="F64" s="287"/>
      <c r="G64" s="287"/>
      <c r="H64" s="287"/>
      <c r="I64" s="287"/>
      <c r="J64" s="287"/>
      <c r="K64" s="287"/>
      <c r="L64" s="287"/>
      <c r="M64" s="287"/>
      <c r="N64" s="287"/>
      <c r="O64" s="287"/>
      <c r="P64" s="287"/>
      <c r="Q64" s="287"/>
      <c r="R64" s="287"/>
      <c r="S64" s="287"/>
      <c r="V64" s="13"/>
      <c r="W64" s="13"/>
      <c r="X64" s="13"/>
      <c r="Y64" s="13"/>
      <c r="Z64" s="13"/>
      <c r="AA64" s="13"/>
      <c r="AB64" s="13"/>
      <c r="AC64" s="13"/>
      <c r="AD64" s="13"/>
      <c r="AE64" s="13"/>
      <c r="AF64" s="13"/>
      <c r="AG64" s="13"/>
      <c r="AH64" s="13"/>
      <c r="AI64" s="13"/>
      <c r="AJ64" s="13"/>
      <c r="AK64" s="13"/>
      <c r="AL64" s="13"/>
      <c r="AM64" s="13"/>
      <c r="AN64" s="13"/>
      <c r="AQ64" s="13"/>
      <c r="AR64" s="13"/>
      <c r="AS64" s="13"/>
      <c r="AT64" s="13"/>
      <c r="AU64" s="13"/>
      <c r="AV64" s="13"/>
      <c r="AW64" s="13"/>
      <c r="AX64" s="13"/>
      <c r="AY64" s="13"/>
      <c r="AZ64" s="13"/>
      <c r="BA64" s="13"/>
      <c r="BB64" s="13"/>
      <c r="BC64" s="13"/>
      <c r="BD64" s="13"/>
      <c r="BE64" s="13"/>
      <c r="BF64" s="13"/>
      <c r="BG64" s="13"/>
      <c r="BH64" s="13"/>
      <c r="BI64" s="13"/>
      <c r="BJ64" s="13"/>
      <c r="BK64" s="13"/>
    </row>
    <row r="65" spans="1:63" ht="15" customHeight="1">
      <c r="A65" s="241"/>
      <c r="B65" s="366"/>
      <c r="C65" s="287"/>
      <c r="D65" s="287"/>
      <c r="E65" s="287"/>
      <c r="F65" s="287"/>
      <c r="G65" s="287"/>
      <c r="H65" s="287"/>
      <c r="I65" s="287"/>
      <c r="J65" s="287"/>
      <c r="K65" s="287"/>
      <c r="L65" s="287"/>
      <c r="M65" s="287"/>
      <c r="N65" s="287"/>
      <c r="O65" s="287"/>
      <c r="P65" s="287"/>
      <c r="Q65" s="287"/>
      <c r="R65" s="287"/>
      <c r="S65" s="287"/>
      <c r="T65" s="13"/>
      <c r="U65" s="13"/>
      <c r="V65" s="13"/>
      <c r="W65" s="13"/>
      <c r="X65" s="13"/>
      <c r="Y65" s="13"/>
      <c r="Z65" s="13"/>
      <c r="AA65" s="13"/>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13"/>
      <c r="BB65" s="13"/>
      <c r="BC65" s="13"/>
      <c r="BD65" s="13"/>
      <c r="BE65" s="13"/>
      <c r="BF65" s="13"/>
      <c r="BG65" s="13"/>
      <c r="BH65" s="13"/>
      <c r="BI65" s="13"/>
      <c r="BJ65" s="174">
        <v>6.09</v>
      </c>
      <c r="BK65" s="174"/>
    </row>
    <row r="66" spans="1:63" ht="15" customHeight="1">
      <c r="A66" s="180"/>
      <c r="B66" s="315"/>
      <c r="C66" s="287"/>
      <c r="D66" s="287"/>
      <c r="E66" s="287"/>
      <c r="F66" s="287"/>
      <c r="G66" s="287"/>
      <c r="H66" s="287"/>
      <c r="I66" s="287"/>
      <c r="J66" s="287"/>
      <c r="K66" s="287"/>
      <c r="L66" s="287"/>
      <c r="M66" s="287"/>
      <c r="N66" s="287"/>
      <c r="O66" s="287"/>
      <c r="P66" s="287"/>
      <c r="Q66" s="287"/>
      <c r="R66" s="287"/>
      <c r="S66" s="287"/>
      <c r="T66" s="13"/>
      <c r="U66" s="13"/>
      <c r="V66" s="343"/>
      <c r="W66" s="343"/>
      <c r="X66" s="189"/>
      <c r="Y66" s="189"/>
      <c r="Z66" s="189"/>
      <c r="AA66" s="189"/>
      <c r="AB66" s="189"/>
      <c r="AC66" s="189"/>
      <c r="AD66" s="189"/>
      <c r="AE66" s="189"/>
      <c r="AF66" s="189"/>
      <c r="AG66" s="189"/>
      <c r="AH66" s="189"/>
      <c r="AI66" s="189"/>
      <c r="AJ66" s="189"/>
      <c r="AK66" s="189"/>
      <c r="AL66" s="189"/>
      <c r="AM66" s="189"/>
      <c r="AN66" s="189"/>
      <c r="AO66" s="210"/>
      <c r="AP66" s="210"/>
      <c r="AQ66" s="13"/>
      <c r="AR66" s="13"/>
      <c r="AS66" s="13"/>
      <c r="AT66" s="13"/>
      <c r="AU66" s="13"/>
      <c r="AV66" s="13"/>
      <c r="AW66" s="13"/>
      <c r="AX66" s="13"/>
      <c r="AY66" s="13"/>
      <c r="AZ66" s="13"/>
      <c r="BA66" s="13"/>
      <c r="BB66" s="13"/>
      <c r="BC66" s="13"/>
      <c r="BD66" s="13"/>
      <c r="BE66" s="13"/>
      <c r="BF66" s="13"/>
      <c r="BG66" s="13"/>
      <c r="BH66" s="13"/>
      <c r="BI66" s="13"/>
      <c r="BJ66" s="186">
        <f>VLOOKUP(BJ65,[1]eMHH!$I$4:$DV$515,65,FALSE)</f>
        <v>30</v>
      </c>
      <c r="BK66" s="186"/>
    </row>
    <row r="67" spans="1:63" ht="14.25" customHeight="1">
      <c r="A67" s="175" t="s">
        <v>7</v>
      </c>
      <c r="B67" s="425" t="str">
        <f>VLOOKUP(BJ50,[1]eMHH!$I$4:$DV$3046,15,FALSE)</f>
        <v>No Such Person</v>
      </c>
      <c r="C67" s="1602"/>
      <c r="D67" s="1602"/>
      <c r="E67" s="293"/>
      <c r="F67" s="293"/>
      <c r="G67" s="293"/>
      <c r="H67" s="293"/>
      <c r="I67" s="293"/>
      <c r="J67" s="416"/>
      <c r="K67" s="416"/>
      <c r="L67" s="416"/>
      <c r="M67" s="416"/>
      <c r="N67" s="398"/>
      <c r="O67" s="398"/>
      <c r="P67" s="398"/>
      <c r="Q67" s="398"/>
      <c r="R67" s="398"/>
      <c r="S67" s="1034"/>
      <c r="T67" s="13"/>
      <c r="U67" s="13"/>
      <c r="V67" s="343"/>
      <c r="W67" s="343"/>
      <c r="X67" s="189"/>
      <c r="Y67" s="189"/>
      <c r="Z67" s="189"/>
      <c r="AA67" s="189"/>
      <c r="AB67" s="189"/>
      <c r="AC67" s="189"/>
      <c r="AD67" s="189"/>
      <c r="AE67" s="189"/>
      <c r="AF67" s="189"/>
      <c r="AG67" s="189"/>
      <c r="AH67" s="189"/>
      <c r="AI67" s="189"/>
      <c r="AJ67" s="189"/>
      <c r="AK67" s="189"/>
      <c r="AL67" s="189"/>
      <c r="AM67" s="189"/>
      <c r="AN67" s="189"/>
      <c r="AO67" s="338"/>
      <c r="AP67" s="338"/>
      <c r="AQ67" s="13"/>
      <c r="AR67" s="13"/>
      <c r="AS67" s="13"/>
      <c r="AT67" s="13"/>
      <c r="AU67" s="13"/>
      <c r="AV67" s="13"/>
      <c r="AW67" s="13"/>
      <c r="AX67" s="13"/>
      <c r="AY67" s="13"/>
      <c r="AZ67" s="13"/>
      <c r="BA67" s="13"/>
      <c r="BB67" s="13"/>
      <c r="BC67" s="13"/>
      <c r="BD67" s="13"/>
      <c r="BE67" s="13"/>
      <c r="BF67" s="13"/>
      <c r="BG67" s="13"/>
      <c r="BH67" s="13"/>
      <c r="BI67" s="13"/>
      <c r="BJ67" s="193">
        <f>VLOOKUP(BJ65,[1]eMHH!$I$4:$DV$3046,4,FALSE)</f>
        <v>0</v>
      </c>
      <c r="BK67" s="193"/>
    </row>
    <row r="68" spans="1:63" ht="14.25" customHeight="1">
      <c r="A68" s="195">
        <v>1</v>
      </c>
      <c r="B68" s="344" t="str">
        <f>VLOOKUP($BJ65,[1]eMHH!$I$4:$DV$3046,16,FALSE)</f>
        <v>Malik</v>
      </c>
      <c r="C68" s="161"/>
      <c r="D68" s="161"/>
      <c r="E68" s="13"/>
      <c r="F68" s="195">
        <v>12</v>
      </c>
      <c r="G68" s="272" t="str">
        <f>VLOOKUP($BJ65,[1]eMHH!$I$4:$DV$3046,27,FALSE)</f>
        <v>Rohani</v>
      </c>
      <c r="H68" s="13"/>
      <c r="I68" s="13"/>
      <c r="J68" s="13"/>
      <c r="K68" s="13"/>
      <c r="L68" s="13"/>
      <c r="M68" s="206">
        <v>21</v>
      </c>
      <c r="N68" s="1420" t="str">
        <f>VLOOKUP($BJ65,[1]eMHH!$I$4:$DV$3046,36,FALSE)</f>
        <v>Member of CDC</v>
      </c>
      <c r="O68" s="1421"/>
      <c r="P68" s="1421"/>
      <c r="Q68" s="1421"/>
      <c r="R68" s="1421"/>
      <c r="S68" s="1423"/>
      <c r="V68" s="343"/>
      <c r="W68" s="343"/>
      <c r="X68" s="189"/>
      <c r="Y68" s="189"/>
      <c r="Z68" s="189"/>
      <c r="AA68" s="189"/>
      <c r="AB68" s="189"/>
      <c r="AC68" s="189"/>
      <c r="AD68" s="189"/>
      <c r="AE68" s="189"/>
      <c r="AF68" s="189"/>
      <c r="AG68" s="189"/>
      <c r="AH68" s="189"/>
      <c r="AI68" s="189"/>
      <c r="AJ68" s="189"/>
      <c r="AK68" s="189"/>
      <c r="AL68" s="189"/>
      <c r="AM68" s="189"/>
      <c r="AN68" s="189"/>
      <c r="AO68" s="455"/>
      <c r="AP68" s="455"/>
      <c r="AQ68" s="13"/>
      <c r="AR68" s="13"/>
      <c r="AS68" s="13"/>
      <c r="AT68" s="13"/>
      <c r="AU68" s="13"/>
      <c r="AV68" s="13"/>
      <c r="AW68" s="13"/>
      <c r="AX68" s="13"/>
      <c r="AY68" s="13"/>
      <c r="AZ68" s="13"/>
      <c r="BA68" s="13"/>
      <c r="BB68" s="13"/>
      <c r="BC68" s="13"/>
      <c r="BD68" s="13"/>
      <c r="BE68" s="13"/>
      <c r="BF68" s="13"/>
      <c r="BG68" s="13"/>
      <c r="BH68" s="13"/>
      <c r="BI68" s="13"/>
      <c r="BJ68" s="13"/>
      <c r="BK68" s="13"/>
    </row>
    <row r="69" spans="1:63" ht="14.25" customHeight="1">
      <c r="A69" s="175">
        <v>2</v>
      </c>
      <c r="B69" s="250" t="str">
        <f>VLOOKUP($BJ65,[1]eMHH!$I$4:$DV$3046,17,FALSE)</f>
        <v>Arbab</v>
      </c>
      <c r="C69" s="251"/>
      <c r="D69" s="251"/>
      <c r="E69" s="264"/>
      <c r="F69" s="175">
        <v>13</v>
      </c>
      <c r="G69" s="252" t="str">
        <f>VLOOKUP($BJ65,[1]eMHH!$I$4:$DV$3046,28,FALSE)</f>
        <v>Judge</v>
      </c>
      <c r="H69" s="264"/>
      <c r="I69" s="264"/>
      <c r="J69" s="264"/>
      <c r="K69" s="264"/>
      <c r="L69" s="265"/>
      <c r="M69" s="200"/>
      <c r="N69" s="1416"/>
      <c r="O69" s="1417"/>
      <c r="P69" s="1417"/>
      <c r="Q69" s="1417"/>
      <c r="R69" s="1417"/>
      <c r="S69" s="1419"/>
      <c r="V69" s="178"/>
      <c r="W69" s="199"/>
      <c r="X69" s="284"/>
      <c r="Y69" s="284"/>
      <c r="Z69" s="41"/>
      <c r="AA69" s="41"/>
      <c r="AB69" s="41"/>
      <c r="AC69" s="41"/>
      <c r="AD69" s="41"/>
      <c r="AE69" s="41"/>
      <c r="AF69" s="41"/>
      <c r="AG69" s="41"/>
      <c r="AH69" s="41"/>
      <c r="AI69" s="161"/>
      <c r="AJ69" s="161"/>
      <c r="AK69" s="161"/>
      <c r="AL69" s="161"/>
      <c r="AM69" s="161"/>
      <c r="AN69" s="41"/>
      <c r="AO69" s="41"/>
      <c r="AQ69" s="13"/>
      <c r="AR69" s="13"/>
      <c r="AS69" s="13"/>
      <c r="AT69" s="13"/>
      <c r="AU69" s="13"/>
      <c r="AV69" s="13"/>
      <c r="AW69" s="13"/>
      <c r="AX69" s="13"/>
      <c r="AY69" s="13"/>
      <c r="AZ69" s="13"/>
      <c r="BA69" s="13"/>
      <c r="BB69" s="13"/>
      <c r="BC69" s="13"/>
      <c r="BD69" s="13"/>
      <c r="BE69" s="13"/>
      <c r="BF69" s="13"/>
      <c r="BG69" s="13"/>
      <c r="BH69" s="13"/>
      <c r="BI69" s="13"/>
      <c r="BJ69" s="13"/>
      <c r="BK69" s="13"/>
    </row>
    <row r="70" spans="1:63" ht="14.25" customHeight="1">
      <c r="A70" s="175">
        <v>3</v>
      </c>
      <c r="B70" s="250" t="str">
        <f>VLOOKUP($BJ65,[1]eMHH!$I$4:$DV$3046,18,FALSE)</f>
        <v>Qariyadar</v>
      </c>
      <c r="C70" s="251"/>
      <c r="D70" s="251"/>
      <c r="E70" s="264"/>
      <c r="F70" s="195">
        <v>14</v>
      </c>
      <c r="G70" s="252" t="str">
        <f>VLOOKUP($BJ65,[1]eMHH!$I$4:$DV$3046,29,FALSE)</f>
        <v>Tribal Elders</v>
      </c>
      <c r="H70" s="264"/>
      <c r="I70" s="264"/>
      <c r="J70" s="253"/>
      <c r="K70" s="253"/>
      <c r="L70" s="254"/>
      <c r="M70" s="175">
        <v>22</v>
      </c>
      <c r="N70" s="252" t="str">
        <f>VLOOKUP($BJ65,[1]eMHH!$I$4:$DV$3046,37,FALSE)</f>
        <v>Head of Council</v>
      </c>
      <c r="O70" s="1606"/>
      <c r="P70" s="1606"/>
      <c r="Q70" s="1606"/>
      <c r="R70" s="1606"/>
      <c r="S70" s="1607"/>
      <c r="V70" s="178"/>
      <c r="W70" s="199"/>
      <c r="X70" s="161"/>
      <c r="Y70" s="161"/>
      <c r="Z70" s="41"/>
      <c r="AA70" s="178"/>
      <c r="AB70" s="179"/>
      <c r="AC70" s="161"/>
      <c r="AD70" s="161"/>
      <c r="AE70" s="161"/>
      <c r="AF70" s="161"/>
      <c r="AG70" s="161"/>
      <c r="AH70" s="178"/>
      <c r="AI70" s="284"/>
      <c r="AJ70" s="284"/>
      <c r="AK70" s="284"/>
      <c r="AL70" s="284"/>
      <c r="AM70" s="284"/>
      <c r="AN70" s="284"/>
      <c r="AQ70" s="13"/>
      <c r="AR70" s="13"/>
      <c r="AS70" s="13"/>
      <c r="AT70" s="13"/>
      <c r="AU70" s="13"/>
      <c r="AV70" s="13"/>
      <c r="AW70" s="13"/>
      <c r="AX70" s="13"/>
      <c r="AY70" s="13"/>
      <c r="AZ70" s="13"/>
      <c r="BA70" s="13"/>
      <c r="BB70" s="13"/>
      <c r="BC70" s="13"/>
      <c r="BD70" s="13"/>
      <c r="BE70" s="13"/>
      <c r="BF70" s="13"/>
      <c r="BG70" s="13"/>
      <c r="BH70" s="13"/>
      <c r="BI70" s="13"/>
      <c r="BJ70" s="13"/>
      <c r="BK70" s="13"/>
    </row>
    <row r="71" spans="1:63" ht="14.25" customHeight="1">
      <c r="A71" s="175">
        <v>4</v>
      </c>
      <c r="B71" s="250" t="str">
        <f>VLOOKUP($BJ65,[1]eMHH!$I$4:$DV$3046,19,FALSE)</f>
        <v>Khan</v>
      </c>
      <c r="C71" s="1604"/>
      <c r="D71" s="1604"/>
      <c r="E71" s="264"/>
      <c r="F71" s="175">
        <v>15</v>
      </c>
      <c r="G71" s="252" t="str">
        <f>VLOOKUP($BJ65,[1]eMHH!$I$4:$DV$3046,30,FALSE)</f>
        <v>Whitebeards</v>
      </c>
      <c r="H71" s="253"/>
      <c r="I71" s="253"/>
      <c r="J71" s="253"/>
      <c r="K71" s="253"/>
      <c r="L71" s="265"/>
      <c r="M71" s="214">
        <v>23</v>
      </c>
      <c r="N71" s="252" t="str">
        <f>VLOOKUP($BJ65,[1]eMHH!$I$4:$DV$3046,38,FALSE)</f>
        <v>Member of Council</v>
      </c>
      <c r="O71" s="1606"/>
      <c r="P71" s="1606"/>
      <c r="Q71" s="1606"/>
      <c r="R71" s="1606"/>
      <c r="S71" s="1607"/>
      <c r="V71" s="178"/>
      <c r="W71" s="199"/>
      <c r="X71" s="189"/>
      <c r="Y71" s="189"/>
      <c r="Z71" s="161"/>
      <c r="AA71" s="178"/>
      <c r="AB71" s="179"/>
      <c r="AC71" s="161"/>
      <c r="AD71" s="161"/>
      <c r="AE71" s="41"/>
      <c r="AF71" s="41"/>
      <c r="AG71" s="41"/>
      <c r="AH71" s="178"/>
      <c r="AI71" s="284"/>
      <c r="AJ71" s="284"/>
      <c r="AK71" s="284"/>
      <c r="AL71" s="284"/>
      <c r="AM71" s="284"/>
      <c r="AN71" s="284"/>
      <c r="AQ71" s="13"/>
      <c r="AR71" s="13"/>
      <c r="AS71" s="13"/>
      <c r="AT71" s="13"/>
      <c r="AU71" s="13"/>
      <c r="AV71" s="13"/>
      <c r="AW71" s="13"/>
      <c r="AX71" s="13"/>
      <c r="AY71" s="13"/>
      <c r="AZ71" s="13"/>
      <c r="BA71" s="13"/>
      <c r="BB71" s="13"/>
      <c r="BC71" s="13"/>
      <c r="BD71" s="13"/>
      <c r="BE71" s="13"/>
      <c r="BF71" s="13"/>
      <c r="BG71" s="13"/>
      <c r="BH71" s="13"/>
      <c r="BI71" s="13"/>
      <c r="BJ71" s="13"/>
      <c r="BK71" s="13"/>
    </row>
    <row r="72" spans="1:63" ht="14.25" customHeight="1">
      <c r="A72" s="175">
        <v>5</v>
      </c>
      <c r="B72" s="250" t="str">
        <f>VLOOKUP($BJ65,[1]eMHH!$I$4:$DV$3046,20,FALSE)</f>
        <v>Zamindar</v>
      </c>
      <c r="C72" s="1604"/>
      <c r="D72" s="1604"/>
      <c r="E72" s="264"/>
      <c r="F72" s="175">
        <v>16</v>
      </c>
      <c r="G72" s="252" t="str">
        <f>VLOOKUP($BJ65,[1]eMHH!$I$4:$DV$3046,31,FALSE)</f>
        <v>Council</v>
      </c>
      <c r="H72" s="251"/>
      <c r="I72" s="251"/>
      <c r="J72" s="251"/>
      <c r="K72" s="264"/>
      <c r="L72" s="265"/>
      <c r="M72" s="214">
        <v>24</v>
      </c>
      <c r="N72" s="252" t="str">
        <f>VLOOKUP($BJ65,[1]eMHH!$I$4:$DV$3046,39,FALSE)</f>
        <v>Head of Tribal Council</v>
      </c>
      <c r="O72" s="1606"/>
      <c r="P72" s="1606"/>
      <c r="Q72" s="1606"/>
      <c r="R72" s="1606"/>
      <c r="S72" s="1607"/>
      <c r="V72" s="178"/>
      <c r="W72" s="199"/>
      <c r="X72" s="189"/>
      <c r="Y72" s="189"/>
      <c r="Z72" s="161"/>
      <c r="AA72" s="178"/>
      <c r="AB72" s="179"/>
      <c r="AC72" s="41"/>
      <c r="AD72" s="41"/>
      <c r="AE72" s="41"/>
      <c r="AF72" s="41"/>
      <c r="AG72" s="161"/>
      <c r="AH72" s="178"/>
      <c r="AI72" s="284"/>
      <c r="AJ72" s="284"/>
      <c r="AK72" s="284"/>
      <c r="AL72" s="284"/>
      <c r="AM72" s="284"/>
      <c r="AN72" s="284"/>
      <c r="AQ72" s="13"/>
      <c r="AR72" s="13"/>
      <c r="AS72" s="13"/>
      <c r="AT72" s="13"/>
      <c r="AU72" s="13"/>
      <c r="AV72" s="13"/>
      <c r="AW72" s="13"/>
      <c r="AX72" s="13"/>
      <c r="AY72" s="13"/>
      <c r="AZ72" s="13"/>
      <c r="BA72" s="13"/>
      <c r="BB72" s="13"/>
      <c r="BC72" s="13"/>
      <c r="BD72" s="13"/>
      <c r="BE72" s="13"/>
      <c r="BF72" s="13"/>
      <c r="BG72" s="13"/>
      <c r="BH72" s="13"/>
      <c r="BI72" s="13"/>
      <c r="BJ72" s="13"/>
      <c r="BK72" s="13"/>
    </row>
    <row r="73" spans="1:63" ht="14.25" customHeight="1">
      <c r="A73" s="175">
        <v>6</v>
      </c>
      <c r="B73" s="250" t="str">
        <f>VLOOKUP($BJ65,[1]eMHH!$I$4:$DV$3046,21,FALSE)</f>
        <v>Beg / Baay</v>
      </c>
      <c r="C73" s="963"/>
      <c r="D73" s="963"/>
      <c r="E73" s="264"/>
      <c r="F73" s="214">
        <v>17</v>
      </c>
      <c r="G73" s="252" t="str">
        <f>VLOOKUP($BJ65,[1]eMHH!$I$4:$DV$3046,32,FALSE)</f>
        <v>CDC</v>
      </c>
      <c r="H73" s="251"/>
      <c r="I73" s="251"/>
      <c r="J73" s="251"/>
      <c r="K73" s="251"/>
      <c r="L73" s="265"/>
      <c r="M73" s="214">
        <v>25</v>
      </c>
      <c r="N73" s="252" t="str">
        <f>VLOOKUP($BJ65,[1]eMHH!$I$4:$DV$3046,40,FALSE)</f>
        <v>Member of Tribal Council</v>
      </c>
      <c r="O73" s="1606"/>
      <c r="P73" s="1606"/>
      <c r="Q73" s="1606"/>
      <c r="R73" s="1606"/>
      <c r="S73" s="1607"/>
      <c r="V73" s="178"/>
      <c r="W73" s="199"/>
      <c r="X73" s="1650"/>
      <c r="Y73" s="1650"/>
      <c r="Z73" s="161"/>
      <c r="AA73" s="178"/>
      <c r="AB73" s="179"/>
      <c r="AC73" s="189"/>
      <c r="AD73" s="189"/>
      <c r="AE73" s="189"/>
      <c r="AF73" s="161"/>
      <c r="AG73" s="161"/>
      <c r="AH73" s="178"/>
      <c r="AI73" s="284"/>
      <c r="AJ73" s="284"/>
      <c r="AK73" s="284"/>
      <c r="AL73" s="284"/>
      <c r="AM73" s="284"/>
      <c r="AN73" s="284"/>
      <c r="AQ73" s="13"/>
      <c r="AR73" s="13"/>
      <c r="AS73" s="13"/>
      <c r="AT73" s="13"/>
      <c r="AU73" s="13"/>
      <c r="AV73" s="13"/>
      <c r="AW73" s="13"/>
      <c r="AX73" s="13"/>
      <c r="AY73" s="13"/>
      <c r="AZ73" s="13"/>
      <c r="BA73" s="13"/>
      <c r="BB73" s="13"/>
      <c r="BC73" s="13"/>
      <c r="BD73" s="13"/>
      <c r="BE73" s="13"/>
      <c r="BF73" s="13"/>
      <c r="BG73" s="13"/>
      <c r="BH73" s="13"/>
      <c r="BI73" s="13"/>
      <c r="BJ73" s="13"/>
      <c r="BK73" s="13"/>
    </row>
    <row r="74" spans="1:63" ht="14.25" customHeight="1">
      <c r="A74" s="175">
        <v>7</v>
      </c>
      <c r="B74" s="250" t="str">
        <f>VLOOKUP($BJ65,[1]eMHH!$I$4:$DV$3046,22,FALSE)</f>
        <v>Commander</v>
      </c>
      <c r="C74" s="1100"/>
      <c r="D74" s="1100"/>
      <c r="E74" s="264"/>
      <c r="F74" s="175">
        <v>18</v>
      </c>
      <c r="G74" s="252" t="str">
        <f>VLOOKUP($BJ65,[1]eMHH!$I$4:$DV$3046,33,FALSE)</f>
        <v>Tribal Council</v>
      </c>
      <c r="H74" s="1606"/>
      <c r="I74" s="1606"/>
      <c r="J74" s="1606"/>
      <c r="K74" s="1606"/>
      <c r="L74" s="1607"/>
      <c r="M74" s="214">
        <v>26</v>
      </c>
      <c r="N74" s="252" t="str">
        <f>VLOOKUP(BJ65,[1]eMHH!$I$4:$DV$3046,41,FALSE)</f>
        <v>People's Representative</v>
      </c>
      <c r="O74" s="1606"/>
      <c r="P74" s="1606"/>
      <c r="Q74" s="1606"/>
      <c r="R74" s="1606"/>
      <c r="S74" s="1607"/>
      <c r="V74" s="178"/>
      <c r="W74" s="199"/>
      <c r="X74" s="1650"/>
      <c r="Y74" s="1650"/>
      <c r="Z74" s="161"/>
      <c r="AA74" s="178"/>
      <c r="AB74" s="179"/>
      <c r="AC74" s="189"/>
      <c r="AD74" s="189"/>
      <c r="AE74" s="189"/>
      <c r="AF74" s="189"/>
      <c r="AG74" s="161"/>
      <c r="AH74" s="178"/>
      <c r="AI74" s="284"/>
      <c r="AJ74" s="284"/>
      <c r="AK74" s="284"/>
      <c r="AL74" s="284"/>
      <c r="AM74" s="284"/>
      <c r="AN74" s="284"/>
      <c r="AQ74" s="13"/>
      <c r="AR74" s="13"/>
      <c r="AS74" s="13"/>
      <c r="AT74" s="13"/>
      <c r="AU74" s="13"/>
      <c r="AV74" s="13"/>
      <c r="AW74" s="13"/>
      <c r="AX74" s="13"/>
      <c r="AY74" s="13"/>
      <c r="AZ74" s="13"/>
      <c r="BA74" s="13"/>
      <c r="BB74" s="13"/>
      <c r="BC74" s="13"/>
      <c r="BD74" s="13"/>
      <c r="BE74" s="13"/>
      <c r="BF74" s="13"/>
      <c r="BG74" s="13"/>
      <c r="BH74" s="13"/>
      <c r="BI74" s="13"/>
      <c r="BJ74" s="13"/>
      <c r="BK74" s="13"/>
    </row>
    <row r="75" spans="1:63" ht="14.25" customHeight="1">
      <c r="A75" s="175">
        <v>8</v>
      </c>
      <c r="B75" s="250" t="str">
        <f>VLOOKUP($BJ65,[1]eMHH!$I$4:$DV$3046,23,FALSE)</f>
        <v>Mullah / Imam</v>
      </c>
      <c r="C75" s="255"/>
      <c r="D75" s="255"/>
      <c r="E75" s="264"/>
      <c r="F75" s="257">
        <v>19</v>
      </c>
      <c r="G75" s="258" t="str">
        <f>VLOOKUP($BJ65,[1]eMHH!$I$4:$DV$3046,34,FALSE)</f>
        <v>Head of CDC</v>
      </c>
      <c r="H75" s="259"/>
      <c r="I75" s="259"/>
      <c r="J75" s="259"/>
      <c r="K75" s="259"/>
      <c r="L75" s="260"/>
      <c r="M75" s="1046">
        <v>27</v>
      </c>
      <c r="N75" s="1641" t="str">
        <f>VLOOKUP(BJ65,[1]eMHH!$I$4:$DV$3046,42,FALSE)</f>
        <v>Police Commander</v>
      </c>
      <c r="O75" s="1642"/>
      <c r="P75" s="1642"/>
      <c r="Q75" s="1642"/>
      <c r="R75" s="1642"/>
      <c r="S75" s="1643"/>
      <c r="V75" s="178"/>
      <c r="W75" s="199"/>
      <c r="X75" s="41"/>
      <c r="Y75" s="41"/>
      <c r="Z75" s="161"/>
      <c r="AA75" s="178"/>
      <c r="AB75" s="284"/>
      <c r="AC75" s="284"/>
      <c r="AD75" s="284"/>
      <c r="AE75" s="284"/>
      <c r="AF75" s="284"/>
      <c r="AG75" s="284"/>
      <c r="AH75" s="178"/>
      <c r="AI75" s="284"/>
      <c r="AJ75" s="284"/>
      <c r="AK75" s="284"/>
      <c r="AL75" s="284"/>
      <c r="AM75" s="284"/>
      <c r="AN75" s="284"/>
      <c r="AQ75" s="13"/>
      <c r="AR75" s="13"/>
      <c r="AS75" s="13"/>
      <c r="AT75" s="13"/>
      <c r="AU75" s="13"/>
      <c r="AV75" s="13"/>
      <c r="AW75" s="13"/>
      <c r="AX75" s="13"/>
      <c r="AY75" s="13"/>
      <c r="AZ75" s="13"/>
      <c r="BA75" s="13"/>
      <c r="BB75" s="13"/>
      <c r="BC75" s="13"/>
      <c r="BD75" s="13"/>
      <c r="BE75" s="13"/>
      <c r="BF75" s="13"/>
      <c r="BG75" s="13"/>
      <c r="BH75" s="13"/>
      <c r="BI75" s="13"/>
      <c r="BJ75" s="13"/>
      <c r="BK75" s="13"/>
    </row>
    <row r="76" spans="1:63" ht="14.25" customHeight="1">
      <c r="A76" s="175">
        <v>9</v>
      </c>
      <c r="B76" s="250" t="str">
        <f>VLOOKUP($BJ65,[1]eMHH!$I$4:$DV$3046,24,FALSE)</f>
        <v>Mosque Mullah</v>
      </c>
      <c r="C76" s="255"/>
      <c r="D76" s="255"/>
      <c r="E76" s="264"/>
      <c r="F76" s="257"/>
      <c r="G76" s="258"/>
      <c r="H76" s="259"/>
      <c r="I76" s="259"/>
      <c r="J76" s="259"/>
      <c r="K76" s="259"/>
      <c r="L76" s="260"/>
      <c r="M76" s="1047"/>
      <c r="N76" s="1641"/>
      <c r="O76" s="1642"/>
      <c r="P76" s="1642"/>
      <c r="Q76" s="1642"/>
      <c r="R76" s="1642"/>
      <c r="S76" s="1643"/>
      <c r="V76" s="178"/>
      <c r="W76" s="199"/>
      <c r="X76" s="199"/>
      <c r="Y76" s="199"/>
      <c r="Z76" s="161"/>
      <c r="AA76" s="178"/>
      <c r="AB76" s="284"/>
      <c r="AC76" s="284"/>
      <c r="AD76" s="284"/>
      <c r="AE76" s="284"/>
      <c r="AF76" s="284"/>
      <c r="AG76" s="284"/>
      <c r="AH76" s="178"/>
      <c r="AI76" s="179"/>
      <c r="AJ76" s="284"/>
      <c r="AK76" s="284"/>
      <c r="AL76" s="284"/>
      <c r="AM76" s="284"/>
      <c r="AN76" s="284"/>
      <c r="AQ76" s="13"/>
      <c r="AR76" s="13"/>
      <c r="AS76" s="13"/>
      <c r="AT76" s="13"/>
      <c r="AU76" s="13"/>
      <c r="AV76" s="13"/>
      <c r="AW76" s="13"/>
      <c r="AX76" s="13"/>
      <c r="AY76" s="13"/>
      <c r="AZ76" s="13"/>
      <c r="BA76" s="13"/>
      <c r="BB76" s="13"/>
      <c r="BC76" s="13"/>
      <c r="BD76" s="13"/>
      <c r="BE76" s="13"/>
      <c r="BF76" s="13"/>
      <c r="BG76" s="13"/>
      <c r="BH76" s="13"/>
      <c r="BI76" s="13"/>
      <c r="BJ76" s="13"/>
      <c r="BK76" s="13"/>
    </row>
    <row r="77" spans="1:63" ht="14.25" customHeight="1">
      <c r="A77" s="175">
        <v>10</v>
      </c>
      <c r="B77" s="252" t="str">
        <f>VLOOKUP($BJ65,[1]eMHH!$I$4:$DV$3046,25,FALSE)</f>
        <v>Mawlawi</v>
      </c>
      <c r="C77" s="264"/>
      <c r="D77" s="264"/>
      <c r="E77" s="264"/>
      <c r="F77" s="257">
        <v>20</v>
      </c>
      <c r="G77" s="258" t="str">
        <f>VLOOKUP($BJ65,[1]eMHH!$I$4:$DV$3046,35,FALSE)</f>
        <v>Treasurer of CDC</v>
      </c>
      <c r="H77" s="259"/>
      <c r="I77" s="259"/>
      <c r="J77" s="259"/>
      <c r="K77" s="259"/>
      <c r="L77" s="260"/>
      <c r="M77" s="214">
        <v>28</v>
      </c>
      <c r="N77" s="1612" t="str">
        <f>VLOOKUP($BJ65,[1]eMHH!$I$4:$DV$3046,43,FALSE)</f>
        <v>District Administrator</v>
      </c>
      <c r="O77" s="1613"/>
      <c r="P77" s="1613"/>
      <c r="Q77" s="1613"/>
      <c r="R77" s="1613"/>
      <c r="S77" s="1044"/>
      <c r="V77" s="178"/>
      <c r="W77" s="199"/>
      <c r="Z77" s="161"/>
      <c r="AA77" s="178"/>
      <c r="AB77" s="179"/>
      <c r="AC77" s="179"/>
      <c r="AD77" s="179"/>
      <c r="AE77" s="179"/>
      <c r="AF77" s="179"/>
      <c r="AG77" s="179"/>
      <c r="AH77" s="332"/>
      <c r="AI77" s="284"/>
      <c r="AJ77" s="284"/>
      <c r="AK77" s="284"/>
      <c r="AL77" s="284"/>
      <c r="AM77" s="284"/>
      <c r="AN77" s="284"/>
      <c r="AQ77" s="13"/>
      <c r="AR77" s="13"/>
      <c r="AS77" s="13"/>
      <c r="AT77" s="13"/>
      <c r="AU77" s="13"/>
      <c r="AV77" s="13"/>
      <c r="AW77" s="13"/>
      <c r="AX77" s="13"/>
      <c r="AY77" s="13"/>
      <c r="AZ77" s="13"/>
      <c r="BA77" s="13"/>
      <c r="BB77" s="13"/>
      <c r="BC77" s="13"/>
      <c r="BD77" s="13"/>
      <c r="BE77" s="13"/>
      <c r="BF77" s="13"/>
      <c r="BG77" s="13"/>
      <c r="BH77" s="13"/>
      <c r="BI77" s="13"/>
      <c r="BJ77" s="13"/>
      <c r="BK77" s="13"/>
    </row>
    <row r="78" spans="1:63" ht="14.25" customHeight="1">
      <c r="A78" s="175">
        <v>11</v>
      </c>
      <c r="B78" s="1582" t="str">
        <f>VLOOKUP($BJ65,[1]eMHH!$I$4:$DV$3046,26,FALSE)</f>
        <v>Religious Scholar</v>
      </c>
      <c r="C78" s="1615"/>
      <c r="D78" s="1615"/>
      <c r="E78" s="1615"/>
      <c r="F78" s="257"/>
      <c r="G78" s="1644"/>
      <c r="H78" s="1645"/>
      <c r="I78" s="1645"/>
      <c r="J78" s="1645"/>
      <c r="K78" s="1645"/>
      <c r="L78" s="1646"/>
      <c r="M78" s="1033"/>
      <c r="N78" s="416"/>
      <c r="O78" s="416"/>
      <c r="P78" s="416"/>
      <c r="Q78" s="1034"/>
      <c r="R78" s="175" t="s">
        <v>0</v>
      </c>
      <c r="S78" s="175" t="s">
        <v>1</v>
      </c>
      <c r="V78" s="178"/>
      <c r="W78" s="199"/>
      <c r="Z78" s="161"/>
      <c r="AA78" s="178"/>
      <c r="AB78" s="179"/>
      <c r="AC78" s="199"/>
      <c r="AD78" s="199"/>
      <c r="AE78" s="199"/>
      <c r="AF78" s="199"/>
      <c r="AG78" s="199"/>
      <c r="AH78" s="332"/>
      <c r="AI78" s="284"/>
      <c r="AJ78" s="284"/>
      <c r="AK78" s="284"/>
      <c r="AL78" s="284"/>
      <c r="AM78" s="284"/>
      <c r="AN78" s="284"/>
      <c r="AQ78" s="13"/>
      <c r="AR78" s="13"/>
      <c r="AS78" s="13"/>
      <c r="AT78" s="13"/>
      <c r="AU78" s="13"/>
      <c r="AV78" s="13"/>
      <c r="AW78" s="13"/>
      <c r="AX78" s="13"/>
      <c r="AY78" s="13"/>
      <c r="AZ78" s="13"/>
      <c r="BA78" s="13"/>
      <c r="BB78" s="13"/>
      <c r="BC78" s="13"/>
      <c r="BD78" s="13"/>
      <c r="BE78" s="13"/>
      <c r="BF78" s="13"/>
      <c r="BG78" s="13"/>
      <c r="BH78" s="13"/>
      <c r="BI78" s="13"/>
      <c r="BJ78" s="13"/>
      <c r="BK78" s="13"/>
    </row>
    <row r="79" spans="1:63" ht="14.25" customHeight="1">
      <c r="A79" s="449" t="s">
        <v>9</v>
      </c>
      <c r="B79" s="1617" t="str">
        <f>VLOOKUP($BJ65,[1]eMHH!$I$4:$DV$3046,44,FALSE)</f>
        <v>Other:</v>
      </c>
      <c r="C79" s="422"/>
      <c r="D79" s="422"/>
      <c r="E79" s="422"/>
      <c r="F79" s="422"/>
      <c r="G79" s="422"/>
      <c r="H79" s="422"/>
      <c r="I79" s="422"/>
      <c r="J79" s="422"/>
      <c r="K79" s="422"/>
      <c r="L79" s="422"/>
      <c r="M79" s="422"/>
      <c r="N79" s="422"/>
      <c r="O79" s="422"/>
      <c r="P79" s="422"/>
      <c r="Q79" s="422"/>
      <c r="R79" s="422"/>
      <c r="S79" s="422"/>
      <c r="V79" s="178"/>
      <c r="W79" s="179"/>
      <c r="X79" s="161"/>
      <c r="Y79" s="161"/>
      <c r="Z79" s="161"/>
      <c r="AA79" s="178"/>
      <c r="AB79" s="284"/>
      <c r="AC79" s="284"/>
      <c r="AD79" s="284"/>
      <c r="AE79" s="284"/>
      <c r="AF79" s="284"/>
      <c r="AG79" s="284"/>
      <c r="AH79" s="178"/>
      <c r="AI79" s="815"/>
      <c r="AJ79" s="179"/>
      <c r="AK79" s="179"/>
      <c r="AL79" s="179"/>
      <c r="AM79" s="179"/>
      <c r="AN79" s="179"/>
      <c r="AQ79" s="13"/>
      <c r="AR79" s="13"/>
      <c r="AS79" s="13"/>
      <c r="AT79" s="13"/>
      <c r="AU79" s="13"/>
      <c r="AV79" s="13"/>
      <c r="AW79" s="13"/>
      <c r="AX79" s="13"/>
      <c r="AY79" s="13"/>
      <c r="AZ79" s="13"/>
      <c r="BA79" s="13"/>
      <c r="BB79" s="13"/>
      <c r="BC79" s="13"/>
      <c r="BD79" s="13"/>
      <c r="BE79" s="13"/>
      <c r="BF79" s="13"/>
      <c r="BG79" s="13"/>
      <c r="BH79" s="13"/>
      <c r="BI79" s="13"/>
      <c r="BJ79" s="13"/>
      <c r="BK79" s="13"/>
    </row>
    <row r="80" spans="1:63" ht="14.25" customHeight="1">
      <c r="A80" s="449"/>
      <c r="B80" s="1617"/>
      <c r="C80" s="421"/>
      <c r="D80" s="421"/>
      <c r="E80" s="421"/>
      <c r="F80" s="421"/>
      <c r="G80" s="421"/>
      <c r="H80" s="421"/>
      <c r="I80" s="421"/>
      <c r="J80" s="421"/>
      <c r="K80" s="421"/>
      <c r="L80" s="421"/>
      <c r="M80" s="421"/>
      <c r="N80" s="421"/>
      <c r="O80" s="421"/>
      <c r="P80" s="421"/>
      <c r="Q80" s="421"/>
      <c r="R80" s="421"/>
      <c r="S80" s="421"/>
      <c r="V80" s="178"/>
      <c r="W80" s="179"/>
      <c r="X80" s="161"/>
      <c r="Y80" s="161"/>
      <c r="Z80" s="161"/>
      <c r="AA80" s="178"/>
      <c r="AB80" s="284"/>
      <c r="AC80" s="284"/>
      <c r="AD80" s="284"/>
      <c r="AE80" s="284"/>
      <c r="AF80" s="284"/>
      <c r="AG80" s="284"/>
      <c r="AH80" s="178"/>
      <c r="AI80" s="815"/>
      <c r="AJ80" s="179"/>
      <c r="AK80" s="179"/>
      <c r="AL80" s="179"/>
      <c r="AM80" s="179"/>
      <c r="AN80" s="178"/>
      <c r="AQ80" s="13"/>
      <c r="AR80" s="13"/>
      <c r="AS80" s="13"/>
      <c r="AT80" s="13"/>
      <c r="AU80" s="13"/>
      <c r="AV80" s="13"/>
      <c r="AW80" s="13"/>
      <c r="AX80" s="13"/>
      <c r="AY80" s="13"/>
      <c r="AZ80" s="13"/>
      <c r="BA80" s="13"/>
      <c r="BB80" s="13"/>
      <c r="BC80" s="13"/>
      <c r="BD80" s="13"/>
      <c r="BE80" s="13"/>
      <c r="BF80" s="13"/>
      <c r="BG80" s="13"/>
      <c r="BH80" s="13"/>
      <c r="BI80" s="13"/>
      <c r="BJ80" s="13"/>
      <c r="BK80" s="13"/>
    </row>
    <row r="81" spans="1:63" ht="14.25" customHeight="1">
      <c r="A81" s="206"/>
      <c r="B81" s="1618"/>
      <c r="C81" s="421"/>
      <c r="D81" s="421"/>
      <c r="E81" s="421"/>
      <c r="F81" s="421"/>
      <c r="G81" s="421"/>
      <c r="H81" s="421"/>
      <c r="I81" s="421"/>
      <c r="J81" s="421"/>
      <c r="K81" s="421"/>
      <c r="L81" s="421"/>
      <c r="M81" s="421"/>
      <c r="N81" s="421"/>
      <c r="O81" s="421"/>
      <c r="P81" s="421"/>
      <c r="Q81" s="421"/>
      <c r="R81" s="421"/>
      <c r="S81" s="421"/>
      <c r="V81" s="178"/>
      <c r="W81" s="179"/>
      <c r="X81" s="189"/>
      <c r="Y81" s="189"/>
      <c r="Z81" s="237"/>
      <c r="AA81" s="178"/>
      <c r="AB81" s="179"/>
      <c r="AC81" s="161"/>
      <c r="AD81" s="161"/>
      <c r="AE81" s="161"/>
      <c r="AF81" s="161"/>
      <c r="AG81" s="161"/>
      <c r="AH81" s="161"/>
      <c r="AI81" s="161"/>
      <c r="AJ81" s="161"/>
      <c r="AK81" s="161"/>
      <c r="AL81" s="161"/>
      <c r="AM81" s="161"/>
      <c r="AN81" s="178"/>
      <c r="AQ81" s="13"/>
      <c r="AR81" s="13"/>
      <c r="AS81" s="13"/>
      <c r="AT81" s="13"/>
      <c r="AU81" s="13"/>
      <c r="AV81" s="13"/>
      <c r="AW81" s="13"/>
      <c r="AX81" s="13"/>
      <c r="AY81" s="13"/>
      <c r="AZ81" s="13"/>
      <c r="BA81" s="13"/>
      <c r="BB81" s="13"/>
      <c r="BC81" s="13"/>
      <c r="BD81" s="13"/>
      <c r="BE81" s="13"/>
      <c r="BF81" s="13"/>
      <c r="BG81" s="13"/>
      <c r="BH81" s="13"/>
      <c r="BI81" s="13"/>
      <c r="BJ81" s="13"/>
      <c r="BK81" s="13"/>
    </row>
    <row r="82" spans="1:63" ht="14.25" customHeight="1">
      <c r="A82" s="13"/>
      <c r="B82" s="13"/>
      <c r="C82" s="13"/>
      <c r="D82" s="13"/>
      <c r="E82" s="13"/>
      <c r="F82" s="13"/>
      <c r="G82" s="13"/>
      <c r="H82" s="13"/>
      <c r="I82" s="13"/>
      <c r="J82" s="13"/>
      <c r="K82" s="13"/>
      <c r="L82" s="13"/>
      <c r="M82" s="13"/>
      <c r="N82" s="13"/>
      <c r="O82" s="13"/>
      <c r="P82" s="13"/>
      <c r="Q82" s="13"/>
      <c r="R82" s="13"/>
      <c r="S82" s="13"/>
      <c r="V82" s="178"/>
      <c r="W82" s="1058"/>
      <c r="X82" s="199"/>
      <c r="Y82" s="199"/>
      <c r="Z82" s="199"/>
      <c r="AA82" s="199"/>
      <c r="AB82" s="199"/>
      <c r="AC82" s="199"/>
      <c r="AD82" s="199"/>
      <c r="AE82" s="199"/>
      <c r="AF82" s="199"/>
      <c r="AG82" s="199"/>
      <c r="AH82" s="199"/>
      <c r="AI82" s="199"/>
      <c r="AJ82" s="199"/>
      <c r="AK82" s="199"/>
      <c r="AL82" s="199"/>
      <c r="AM82" s="199"/>
      <c r="AN82" s="199"/>
      <c r="AQ82" s="13"/>
      <c r="AR82" s="13"/>
      <c r="AS82" s="13"/>
      <c r="AT82" s="13"/>
      <c r="AU82" s="13"/>
      <c r="AV82" s="13"/>
      <c r="AW82" s="13"/>
      <c r="AX82" s="13"/>
      <c r="AY82" s="13"/>
      <c r="AZ82" s="13"/>
      <c r="BA82" s="13"/>
      <c r="BB82" s="13"/>
      <c r="BC82" s="13"/>
      <c r="BD82" s="13"/>
      <c r="BE82" s="13"/>
      <c r="BF82" s="13"/>
      <c r="BG82" s="13"/>
      <c r="BH82" s="13"/>
      <c r="BI82" s="13"/>
      <c r="BJ82" s="13"/>
      <c r="BK82" s="13"/>
    </row>
    <row r="83" spans="1:63" ht="14.25" customHeight="1">
      <c r="A83" s="178"/>
      <c r="B83" s="1058"/>
      <c r="C83" s="199"/>
      <c r="D83" s="199"/>
      <c r="E83" s="199"/>
      <c r="F83" s="199"/>
      <c r="G83" s="199"/>
      <c r="H83" s="199"/>
      <c r="I83" s="199"/>
      <c r="J83" s="199"/>
      <c r="K83" s="199"/>
      <c r="L83" s="199"/>
      <c r="M83" s="199"/>
      <c r="N83" s="199"/>
      <c r="O83" s="199"/>
      <c r="P83" s="199"/>
      <c r="Q83" s="199"/>
      <c r="R83" s="199"/>
      <c r="S83" s="199"/>
      <c r="V83" s="178"/>
      <c r="W83" s="1058"/>
      <c r="X83" s="199"/>
      <c r="Y83" s="199"/>
      <c r="Z83" s="199"/>
      <c r="AA83" s="199"/>
      <c r="AB83" s="199"/>
      <c r="AC83" s="199"/>
      <c r="AD83" s="199"/>
      <c r="AE83" s="199"/>
      <c r="AF83" s="199"/>
      <c r="AG83" s="199"/>
      <c r="AH83" s="199"/>
      <c r="AI83" s="199"/>
      <c r="AJ83" s="199"/>
      <c r="AK83" s="199"/>
      <c r="AL83" s="199"/>
      <c r="AM83" s="199"/>
      <c r="AN83" s="199"/>
      <c r="AQ83" s="13"/>
      <c r="AR83" s="13"/>
      <c r="AS83" s="13"/>
      <c r="AT83" s="13"/>
      <c r="AU83" s="13"/>
      <c r="AV83" s="284"/>
      <c r="AW83" s="284"/>
      <c r="AX83" s="13"/>
      <c r="AY83" s="13"/>
      <c r="AZ83" s="13"/>
      <c r="BA83" s="13"/>
      <c r="BB83" s="13"/>
      <c r="BC83" s="13"/>
      <c r="BD83" s="13"/>
      <c r="BE83" s="13"/>
      <c r="BF83" s="13"/>
      <c r="BG83" s="13"/>
      <c r="BH83" s="13"/>
      <c r="BI83" s="13"/>
      <c r="BJ83" s="13"/>
      <c r="BK83" s="13"/>
    </row>
    <row r="84" spans="1:63" ht="14.25" customHeight="1">
      <c r="A84" s="13"/>
      <c r="B84" s="13"/>
      <c r="C84" s="13"/>
      <c r="D84" s="13"/>
      <c r="E84" s="13"/>
      <c r="F84" s="13"/>
      <c r="G84" s="13"/>
      <c r="H84" s="13"/>
      <c r="I84" s="13"/>
      <c r="J84" s="13"/>
      <c r="K84" s="13"/>
      <c r="L84" s="13"/>
      <c r="M84" s="13"/>
      <c r="N84" s="13"/>
      <c r="O84" s="13"/>
      <c r="P84" s="13"/>
      <c r="Q84" s="13"/>
      <c r="R84" s="13"/>
      <c r="S84" s="13"/>
      <c r="V84" s="178"/>
      <c r="W84" s="1058"/>
      <c r="X84" s="199"/>
      <c r="Y84" s="199"/>
      <c r="Z84" s="199"/>
      <c r="AA84" s="199"/>
      <c r="AB84" s="199"/>
      <c r="AC84" s="199"/>
      <c r="AD84" s="199"/>
      <c r="AE84" s="199"/>
      <c r="AF84" s="199"/>
      <c r="AG84" s="199"/>
      <c r="AH84" s="199"/>
      <c r="AI84" s="199"/>
      <c r="AJ84" s="199"/>
      <c r="AK84" s="199"/>
      <c r="AL84" s="199"/>
      <c r="AM84" s="199"/>
      <c r="AN84" s="199"/>
      <c r="AQ84" s="13"/>
      <c r="AR84" s="13"/>
      <c r="AS84" s="13"/>
      <c r="AT84" s="13"/>
      <c r="AU84" s="13"/>
      <c r="AV84" s="161"/>
      <c r="AW84" s="161"/>
      <c r="AX84" s="13"/>
      <c r="AY84" s="13"/>
      <c r="AZ84" s="13"/>
      <c r="BA84" s="13"/>
      <c r="BB84" s="13"/>
      <c r="BC84" s="13"/>
      <c r="BD84" s="13"/>
      <c r="BE84" s="13"/>
      <c r="BF84" s="13"/>
      <c r="BG84" s="13"/>
      <c r="BH84" s="13"/>
      <c r="BI84" s="13"/>
      <c r="BJ84" s="13"/>
      <c r="BK84" s="13"/>
    </row>
    <row r="85" spans="1:63">
      <c r="V85" s="13"/>
      <c r="W85" s="13"/>
      <c r="AC85" s="13"/>
      <c r="AD85" s="13"/>
      <c r="AE85" s="13"/>
      <c r="AF85" s="13"/>
      <c r="AG85" s="13"/>
      <c r="AH85" s="13"/>
      <c r="AI85" s="13"/>
      <c r="AJ85" s="13"/>
      <c r="AK85" s="13"/>
      <c r="AL85" s="13"/>
      <c r="AM85" s="13"/>
      <c r="AN85" s="13"/>
      <c r="AO85" s="13"/>
      <c r="AP85" s="13"/>
      <c r="AQ85" s="13"/>
      <c r="AR85" s="13"/>
      <c r="AS85" s="13"/>
      <c r="AT85" s="13"/>
      <c r="AU85" s="13"/>
      <c r="AV85" s="13"/>
      <c r="AW85" s="13"/>
      <c r="AX85" s="13"/>
      <c r="AY85" s="13"/>
      <c r="AZ85" s="13"/>
      <c r="BA85" s="13"/>
      <c r="BB85" s="13"/>
      <c r="BC85" s="13"/>
      <c r="BD85" s="13"/>
      <c r="BE85" s="13"/>
      <c r="BF85" s="13"/>
      <c r="BG85" s="13"/>
      <c r="BH85" s="13"/>
      <c r="BI85" s="13"/>
      <c r="BJ85" s="13"/>
      <c r="BK85" s="13"/>
    </row>
    <row r="86" spans="1:63" ht="15.75" customHeight="1">
      <c r="A86" s="13"/>
      <c r="B86" s="13"/>
      <c r="C86" s="13"/>
      <c r="D86" s="13"/>
      <c r="E86" s="13"/>
      <c r="F86" s="13"/>
      <c r="G86" s="13"/>
      <c r="H86" s="13"/>
      <c r="I86" s="13"/>
      <c r="J86" s="13"/>
      <c r="K86" s="13"/>
      <c r="L86" s="13"/>
      <c r="M86" s="13"/>
      <c r="N86" s="13"/>
      <c r="O86" s="13"/>
      <c r="P86" s="13"/>
      <c r="Q86" s="13"/>
      <c r="R86" s="13"/>
      <c r="S86" s="13"/>
      <c r="T86" s="13"/>
      <c r="U86" s="13"/>
      <c r="V86" s="13"/>
      <c r="W86" s="13"/>
      <c r="AQ86" s="13"/>
      <c r="AR86" s="13"/>
      <c r="AS86" s="13"/>
      <c r="AT86" s="13"/>
      <c r="AU86" s="13"/>
      <c r="AV86" s="13"/>
      <c r="AW86" s="13"/>
      <c r="AX86" s="13"/>
      <c r="AY86" s="13"/>
      <c r="AZ86" s="13"/>
      <c r="BA86" s="13"/>
      <c r="BB86" s="13"/>
      <c r="BC86" s="13"/>
      <c r="BD86" s="13"/>
      <c r="BE86" s="13"/>
      <c r="BF86" s="13"/>
      <c r="BG86" s="13"/>
      <c r="BH86" s="13"/>
      <c r="BI86" s="13"/>
      <c r="BJ86" s="13"/>
      <c r="BK86" s="13"/>
    </row>
    <row r="87" spans="1:63">
      <c r="A87" s="13"/>
      <c r="B87" s="13"/>
      <c r="C87" s="13"/>
      <c r="D87" s="13"/>
      <c r="E87" s="13"/>
      <c r="F87" s="13"/>
      <c r="G87" s="13"/>
      <c r="H87" s="13"/>
      <c r="I87" s="13"/>
      <c r="J87" s="13"/>
      <c r="K87" s="13"/>
      <c r="L87" s="13"/>
      <c r="M87" s="13"/>
      <c r="N87" s="13"/>
      <c r="O87" s="13"/>
      <c r="P87" s="13"/>
      <c r="Q87" s="13"/>
      <c r="R87" s="13"/>
      <c r="S87" s="13"/>
      <c r="T87" s="13"/>
      <c r="U87" s="13"/>
      <c r="V87" s="13"/>
      <c r="W87" s="13"/>
      <c r="AQ87" s="13"/>
      <c r="AR87" s="13"/>
      <c r="AS87" s="13"/>
      <c r="AT87" s="13"/>
      <c r="AU87" s="13"/>
      <c r="AV87" s="13"/>
      <c r="AW87" s="13"/>
      <c r="AX87" s="13"/>
      <c r="AY87" s="13"/>
      <c r="AZ87" s="13"/>
      <c r="BA87" s="13"/>
      <c r="BB87" s="13"/>
      <c r="BC87" s="13"/>
      <c r="BD87" s="13"/>
      <c r="BE87" s="13"/>
      <c r="BF87" s="13"/>
      <c r="BG87" s="13"/>
      <c r="BH87" s="13"/>
      <c r="BI87" s="13"/>
      <c r="BJ87" s="13"/>
      <c r="BK87" s="13"/>
    </row>
    <row r="88" spans="1:63">
      <c r="A88" s="13"/>
      <c r="B88" s="13"/>
      <c r="C88" s="13"/>
      <c r="D88" s="13"/>
      <c r="E88" s="13"/>
      <c r="F88" s="13"/>
      <c r="G88" s="13"/>
      <c r="H88" s="13"/>
      <c r="I88" s="13"/>
      <c r="J88" s="13"/>
      <c r="K88" s="13"/>
      <c r="L88" s="13"/>
      <c r="M88" s="13"/>
      <c r="N88" s="13"/>
      <c r="O88" s="13"/>
      <c r="P88" s="13"/>
      <c r="Q88" s="13"/>
      <c r="R88" s="13"/>
      <c r="S88" s="13"/>
      <c r="T88" s="13"/>
      <c r="U88" s="13"/>
      <c r="V88" s="13"/>
      <c r="W88" s="13"/>
    </row>
    <row r="89" spans="1:63">
      <c r="A89" s="13"/>
      <c r="B89" s="13"/>
      <c r="C89" s="13"/>
      <c r="D89" s="13"/>
      <c r="E89" s="13"/>
      <c r="F89" s="13"/>
      <c r="G89" s="13"/>
      <c r="H89" s="13"/>
      <c r="I89" s="13"/>
      <c r="J89" s="13"/>
      <c r="K89" s="13"/>
      <c r="L89" s="13"/>
      <c r="M89" s="13"/>
      <c r="N89" s="13"/>
      <c r="O89" s="13"/>
      <c r="P89" s="13"/>
      <c r="Q89" s="13"/>
      <c r="R89" s="13"/>
      <c r="S89" s="13"/>
      <c r="T89" s="13"/>
      <c r="U89" s="13"/>
    </row>
    <row r="90" spans="1:63">
      <c r="A90" s="13"/>
      <c r="B90" s="13"/>
      <c r="C90" s="13"/>
      <c r="D90" s="13"/>
      <c r="E90" s="13"/>
      <c r="F90" s="13"/>
      <c r="G90" s="13"/>
      <c r="H90" s="13"/>
      <c r="I90" s="13"/>
      <c r="J90" s="13"/>
      <c r="K90" s="13"/>
      <c r="L90" s="13"/>
      <c r="M90" s="13"/>
      <c r="N90" s="13"/>
      <c r="O90" s="13"/>
      <c r="P90" s="13"/>
      <c r="Q90" s="13"/>
      <c r="R90" s="13"/>
      <c r="S90" s="13"/>
      <c r="T90" s="13"/>
      <c r="U90" s="13"/>
    </row>
    <row r="91" spans="1:63">
      <c r="A91" s="13"/>
      <c r="B91" s="13"/>
      <c r="C91" s="13"/>
      <c r="D91" s="13"/>
      <c r="E91" s="13"/>
      <c r="F91" s="13"/>
      <c r="G91" s="13"/>
      <c r="H91" s="13"/>
      <c r="I91" s="13"/>
      <c r="J91" s="13"/>
      <c r="K91" s="155"/>
      <c r="L91" s="155"/>
      <c r="M91" s="155"/>
      <c r="N91" s="155"/>
      <c r="O91" s="155"/>
      <c r="P91" s="155"/>
      <c r="Q91" s="155"/>
      <c r="R91" s="155"/>
      <c r="S91" s="155"/>
      <c r="T91" s="13"/>
      <c r="U91" s="13"/>
    </row>
    <row r="92" spans="1:63">
      <c r="A92" s="13"/>
      <c r="B92" s="13"/>
      <c r="C92" s="66"/>
      <c r="D92" s="66"/>
      <c r="E92" s="66"/>
      <c r="F92" s="66"/>
      <c r="G92" s="66"/>
      <c r="H92" s="66"/>
      <c r="I92" s="66"/>
      <c r="J92" s="66"/>
      <c r="M92" s="66"/>
      <c r="N92" s="66"/>
      <c r="O92" s="66"/>
      <c r="P92" s="155"/>
      <c r="Q92" s="155"/>
      <c r="R92" s="155"/>
      <c r="S92" s="155"/>
      <c r="T92" s="13"/>
      <c r="U92" s="13"/>
    </row>
    <row r="93" spans="1:63">
      <c r="A93" s="13"/>
      <c r="B93" s="13"/>
      <c r="C93" s="663"/>
      <c r="D93" s="663"/>
      <c r="E93" s="663"/>
      <c r="F93" s="663"/>
      <c r="G93" s="663"/>
      <c r="H93" s="663"/>
      <c r="I93" s="663"/>
      <c r="J93" s="663"/>
      <c r="K93" s="663"/>
      <c r="L93" s="663"/>
      <c r="M93" s="663"/>
      <c r="N93" s="663"/>
      <c r="O93" s="663"/>
      <c r="P93" s="155"/>
      <c r="Q93" s="155"/>
      <c r="R93" s="155"/>
      <c r="S93" s="155"/>
      <c r="T93" s="13"/>
      <c r="U93" s="13"/>
    </row>
    <row r="94" spans="1:63">
      <c r="A94" s="13"/>
      <c r="B94" s="13"/>
      <c r="C94" s="13"/>
      <c r="D94" s="13"/>
      <c r="E94" s="13"/>
      <c r="F94" s="13"/>
      <c r="G94" s="13"/>
      <c r="H94" s="13"/>
      <c r="I94" s="13"/>
      <c r="J94" s="13"/>
      <c r="K94" s="155"/>
      <c r="L94" s="155"/>
      <c r="M94" s="155"/>
      <c r="N94" s="155"/>
      <c r="O94" s="155"/>
      <c r="P94" s="155"/>
      <c r="Q94" s="155"/>
      <c r="R94" s="155"/>
      <c r="S94" s="155"/>
      <c r="T94" s="13"/>
      <c r="U94" s="13"/>
    </row>
  </sheetData>
  <mergeCells count="149">
    <mergeCell ref="X42:AN43"/>
    <mergeCell ref="AS42:BI43"/>
    <mergeCell ref="X46:AN48"/>
    <mergeCell ref="BJ46:BK46"/>
    <mergeCell ref="BJ47:BK47"/>
    <mergeCell ref="BJ49:BK49"/>
    <mergeCell ref="BJ67:BK67"/>
    <mergeCell ref="BJ65:BK65"/>
    <mergeCell ref="V61:V63"/>
    <mergeCell ref="W61:W63"/>
    <mergeCell ref="X61:AN63"/>
    <mergeCell ref="AI57:AN58"/>
    <mergeCell ref="BJ66:BK66"/>
    <mergeCell ref="AH57:AH58"/>
    <mergeCell ref="AB57:AG58"/>
    <mergeCell ref="AA57:AA58"/>
    <mergeCell ref="AB59:AG60"/>
    <mergeCell ref="AA59:AA60"/>
    <mergeCell ref="AH50:AH51"/>
    <mergeCell ref="AI50:AN51"/>
    <mergeCell ref="BJ26:BK26"/>
    <mergeCell ref="A24:A26"/>
    <mergeCell ref="BJ27:BK27"/>
    <mergeCell ref="AQ33:AQ34"/>
    <mergeCell ref="AR33:AZ34"/>
    <mergeCell ref="V33:V34"/>
    <mergeCell ref="W33:AE34"/>
    <mergeCell ref="L31:S32"/>
    <mergeCell ref="A44:BI44"/>
    <mergeCell ref="A28:BI28"/>
    <mergeCell ref="C30:BI30"/>
    <mergeCell ref="A30:B30"/>
    <mergeCell ref="A33:A34"/>
    <mergeCell ref="B33:J34"/>
    <mergeCell ref="BJ32:BK32"/>
    <mergeCell ref="AF31:AF32"/>
    <mergeCell ref="AG31:AN32"/>
    <mergeCell ref="BJ29:BK29"/>
    <mergeCell ref="BJ30:BK30"/>
    <mergeCell ref="BJ31:BK31"/>
    <mergeCell ref="B24:B26"/>
    <mergeCell ref="C24:S26"/>
    <mergeCell ref="V24:V26"/>
    <mergeCell ref="C42:S43"/>
    <mergeCell ref="AW21:BB22"/>
    <mergeCell ref="AA17:AA18"/>
    <mergeCell ref="AA21:AA22"/>
    <mergeCell ref="AB21:AG22"/>
    <mergeCell ref="BJ50:BK50"/>
    <mergeCell ref="BJ51:BK51"/>
    <mergeCell ref="BJ52:BK52"/>
    <mergeCell ref="V42:V43"/>
    <mergeCell ref="W42:W43"/>
    <mergeCell ref="AQ42:AQ43"/>
    <mergeCell ref="AR42:AR43"/>
    <mergeCell ref="AS24:BI26"/>
    <mergeCell ref="AR24:AR26"/>
    <mergeCell ref="W38:AE40"/>
    <mergeCell ref="V38:V40"/>
    <mergeCell ref="AQ38:AQ40"/>
    <mergeCell ref="AV21:AV22"/>
    <mergeCell ref="W24:W26"/>
    <mergeCell ref="X24:AN26"/>
    <mergeCell ref="AQ24:AQ26"/>
    <mergeCell ref="AR38:AZ40"/>
    <mergeCell ref="BA31:BA32"/>
    <mergeCell ref="BB31:BI32"/>
    <mergeCell ref="V46:W48"/>
    <mergeCell ref="A1:BI1"/>
    <mergeCell ref="A3:B3"/>
    <mergeCell ref="C3:BI3"/>
    <mergeCell ref="M12:M13"/>
    <mergeCell ref="N12:S13"/>
    <mergeCell ref="AV17:AV18"/>
    <mergeCell ref="AW17:BB18"/>
    <mergeCell ref="N14:S15"/>
    <mergeCell ref="M14:M15"/>
    <mergeCell ref="N16:S17"/>
    <mergeCell ref="M16:M17"/>
    <mergeCell ref="G17:L18"/>
    <mergeCell ref="F17:F18"/>
    <mergeCell ref="BJ3:BK3"/>
    <mergeCell ref="A4:BI4"/>
    <mergeCell ref="BJ4:BK4"/>
    <mergeCell ref="A10:B10"/>
    <mergeCell ref="C10:BI10"/>
    <mergeCell ref="BJ10:BK10"/>
    <mergeCell ref="BJ11:BK11"/>
    <mergeCell ref="BJ5:BK5"/>
    <mergeCell ref="A6:S8"/>
    <mergeCell ref="V6:AN8"/>
    <mergeCell ref="AQ6:BI8"/>
    <mergeCell ref="BJ9:BK9"/>
    <mergeCell ref="BJ20:BK20"/>
    <mergeCell ref="BJ12:BK12"/>
    <mergeCell ref="BJ18:BK18"/>
    <mergeCell ref="BJ19:BK19"/>
    <mergeCell ref="AB17:AG18"/>
    <mergeCell ref="AH12:AH13"/>
    <mergeCell ref="AI12:AN13"/>
    <mergeCell ref="AH14:AH15"/>
    <mergeCell ref="AI14:AN15"/>
    <mergeCell ref="AH19:AH20"/>
    <mergeCell ref="AI19:AN20"/>
    <mergeCell ref="AH16:AH17"/>
    <mergeCell ref="AI16:AN17"/>
    <mergeCell ref="BC12:BC13"/>
    <mergeCell ref="BD12:BI13"/>
    <mergeCell ref="BD14:BI15"/>
    <mergeCell ref="BC16:BC17"/>
    <mergeCell ref="BD16:BI17"/>
    <mergeCell ref="BC14:BC15"/>
    <mergeCell ref="BC19:BC20"/>
    <mergeCell ref="BD19:BI20"/>
    <mergeCell ref="G21:L22"/>
    <mergeCell ref="F21:F22"/>
    <mergeCell ref="A64:B66"/>
    <mergeCell ref="C64:S66"/>
    <mergeCell ref="C46:S47"/>
    <mergeCell ref="N19:S20"/>
    <mergeCell ref="M19:M20"/>
    <mergeCell ref="A42:A43"/>
    <mergeCell ref="N56:S57"/>
    <mergeCell ref="M56:M57"/>
    <mergeCell ref="B42:B43"/>
    <mergeCell ref="A46:B47"/>
    <mergeCell ref="A38:A40"/>
    <mergeCell ref="B38:J40"/>
    <mergeCell ref="K31:K32"/>
    <mergeCell ref="F56:F57"/>
    <mergeCell ref="G56:L57"/>
    <mergeCell ref="N49:S50"/>
    <mergeCell ref="M49:M50"/>
    <mergeCell ref="G58:L59"/>
    <mergeCell ref="F58:F59"/>
    <mergeCell ref="C79:S81"/>
    <mergeCell ref="A60:A62"/>
    <mergeCell ref="B60:B62"/>
    <mergeCell ref="C60:S62"/>
    <mergeCell ref="M68:M69"/>
    <mergeCell ref="N68:S69"/>
    <mergeCell ref="F75:F76"/>
    <mergeCell ref="G75:L76"/>
    <mergeCell ref="M75:M76"/>
    <mergeCell ref="N75:S76"/>
    <mergeCell ref="F77:F78"/>
    <mergeCell ref="G77:L78"/>
    <mergeCell ref="A79:A81"/>
    <mergeCell ref="B79:B81"/>
  </mergeCells>
  <printOptions horizontalCentered="1"/>
  <pageMargins left="0.196850393700787" right="0.196850393700787" top="0.196850393700787" bottom="0.196850393700787" header="0" footer="0"/>
  <pageSetup paperSize="9" orientation="landscape" r:id="rId1"/>
  <headerFooter alignWithMargins="0"/>
  <rowBreaks count="1" manualBreakCount="1">
    <brk id="43" max="60" man="1"/>
  </rowBreaks>
</worksheet>
</file>

<file path=xl/worksheets/sheet5.xml><?xml version="1.0" encoding="utf-8"?>
<worksheet xmlns="http://schemas.openxmlformats.org/spreadsheetml/2006/main" xmlns:r="http://schemas.openxmlformats.org/officeDocument/2006/relationships">
  <dimension ref="A1:BM117"/>
  <sheetViews>
    <sheetView view="pageBreakPreview" zoomScaleNormal="100" zoomScaleSheetLayoutView="100" workbookViewId="0">
      <selection activeCell="BM75" sqref="BM75"/>
    </sheetView>
  </sheetViews>
  <sheetFormatPr defaultRowHeight="11.25"/>
  <cols>
    <col min="1" max="60" width="2.42578125" style="14" customWidth="1"/>
    <col min="61" max="61" width="2.5703125" style="155" bestFit="1" customWidth="1"/>
    <col min="62" max="62" width="2.140625" style="155" customWidth="1"/>
    <col min="63" max="63" width="2.140625" style="13" customWidth="1"/>
    <col min="64" max="64" width="2.5703125" style="13" bestFit="1" customWidth="1"/>
    <col min="65" max="16384" width="9.140625" style="13"/>
  </cols>
  <sheetData>
    <row r="1" spans="1:64" ht="15.75" customHeight="1">
      <c r="A1" s="10" t="str">
        <f>CONCATENATE([1]Sections!$A$1:$E$1," - / - ",[1]Sections!$A$6," ",[1]Sections!$B$6,": ",[1]Sections!$D$6," [ ",[1]Sections!$V$2," ",ROMAN(COUNT($BL$1:$BL$814))," / ",ROMAN(BL1)," ]")</f>
        <v>Male Head of Household Questionnaire - / - Section 3: Council [ Page III / I ]</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L1" s="13">
        <v>1</v>
      </c>
    </row>
    <row r="2" spans="1:64" ht="6" customHeight="1"/>
    <row r="3" spans="1:64" s="41" customFormat="1" ht="15" customHeight="1">
      <c r="A3" s="172">
        <f>VLOOKUP(BI3,[1]eMHH!$F$4:$H$3000,3,FALSE)</f>
        <v>3.01</v>
      </c>
      <c r="B3" s="173"/>
      <c r="C3" s="169" t="str">
        <f>VLOOKUP(BI3,[1]eMHH!$I$4:$DV$3046,13,FALSE)</f>
        <v>Are there any councils that just belong to this village or which are shared with other neighboring villages?</v>
      </c>
      <c r="D3" s="169"/>
      <c r="E3" s="169"/>
      <c r="F3" s="169"/>
      <c r="G3" s="169"/>
      <c r="H3" s="169"/>
      <c r="I3" s="169"/>
      <c r="J3" s="169"/>
      <c r="K3" s="169"/>
      <c r="L3" s="169"/>
      <c r="M3" s="169"/>
      <c r="N3" s="169"/>
      <c r="O3" s="169"/>
      <c r="P3" s="169"/>
      <c r="Q3" s="169"/>
      <c r="R3" s="169"/>
      <c r="S3" s="169"/>
      <c r="T3" s="169"/>
      <c r="U3" s="169"/>
      <c r="V3" s="169"/>
      <c r="W3" s="169"/>
      <c r="X3" s="169"/>
      <c r="Y3" s="169"/>
      <c r="Z3" s="169"/>
      <c r="AA3" s="169"/>
      <c r="AB3" s="169"/>
      <c r="AC3" s="169"/>
      <c r="AD3" s="169"/>
      <c r="AE3" s="169"/>
      <c r="AF3" s="169"/>
      <c r="AG3" s="169"/>
      <c r="AH3" s="1343" t="str">
        <f>VLOOKUP(BI3,[1]eMHH!$I$4:$DV$3046,14,FALSE)</f>
        <v>[MARK ALL MENTIONED]</v>
      </c>
      <c r="AI3" s="1343"/>
      <c r="AJ3" s="1343"/>
      <c r="AK3" s="1343"/>
      <c r="AL3" s="1343"/>
      <c r="AM3" s="1343"/>
      <c r="AN3" s="1343"/>
      <c r="AO3" s="1343"/>
      <c r="AP3" s="1343"/>
      <c r="AQ3" s="1343"/>
      <c r="AR3" s="1343"/>
      <c r="AS3" s="1343"/>
      <c r="AT3" s="1343"/>
      <c r="AU3" s="1343"/>
      <c r="AV3" s="1343"/>
      <c r="AW3" s="1343"/>
      <c r="AX3" s="1343"/>
      <c r="AY3" s="1343"/>
      <c r="AZ3" s="1343"/>
      <c r="BA3" s="1343"/>
      <c r="BB3" s="1343"/>
      <c r="BC3" s="1343"/>
      <c r="BD3" s="1343"/>
      <c r="BE3" s="1343"/>
      <c r="BF3" s="1343"/>
      <c r="BG3" s="1343"/>
      <c r="BH3" s="1344"/>
      <c r="BI3" s="504">
        <v>4.01</v>
      </c>
      <c r="BJ3" s="504"/>
    </row>
    <row r="4" spans="1:64" s="41" customFormat="1" ht="14.25" customHeight="1">
      <c r="A4" s="175">
        <v>1</v>
      </c>
      <c r="B4" s="328" t="str">
        <f>VLOOKUP(BI3,[1]eMHH!$I$4:$DV$3046,15,FALSE)</f>
        <v>This village does not have a council and does not share a council with other villages</v>
      </c>
      <c r="C4" s="1027"/>
      <c r="E4" s="1028"/>
      <c r="F4" s="1028"/>
      <c r="G4" s="1028"/>
      <c r="H4" s="1028"/>
      <c r="I4" s="1028"/>
      <c r="J4" s="1028"/>
      <c r="K4" s="1345"/>
      <c r="L4" s="1027"/>
      <c r="M4" s="1027"/>
      <c r="N4" s="218"/>
      <c r="O4" s="216"/>
      <c r="P4" s="336"/>
      <c r="Q4" s="196" t="str">
        <f>CONCATENATE("[&gt;&gt;",ROUND(VLOOKUP(BI3,[1]eMHH!$I$4:$DV$3046,4,FALSE),2),"]")</f>
        <v>[&gt;&gt;3.11]</v>
      </c>
      <c r="R4" s="24"/>
      <c r="S4" s="24"/>
      <c r="T4" s="218"/>
      <c r="U4" s="24"/>
      <c r="V4" s="24"/>
      <c r="W4" s="175">
        <v>3</v>
      </c>
      <c r="X4" s="328" t="str">
        <f>VLOOKUP(BI3,[1]eMHH!$I$4:$DV$3046,17,FALSE)</f>
        <v>This village shares a council with another village</v>
      </c>
      <c r="Y4" s="336"/>
      <c r="Z4" s="218"/>
      <c r="AA4" s="218"/>
      <c r="AB4" s="1028"/>
      <c r="AC4" s="1028"/>
      <c r="AD4" s="1028"/>
      <c r="AE4" s="1028"/>
      <c r="AF4" s="1345"/>
      <c r="AG4" s="24"/>
      <c r="AH4" s="24"/>
      <c r="AI4" s="1059"/>
      <c r="AJ4" s="1059"/>
      <c r="AK4" s="1059"/>
      <c r="AL4" s="1059"/>
      <c r="AM4" s="1059"/>
      <c r="AN4" s="1059"/>
      <c r="AO4" s="175" t="s">
        <v>0</v>
      </c>
      <c r="AP4" s="176" t="s">
        <v>84</v>
      </c>
      <c r="AQ4" s="1059"/>
      <c r="AR4" s="1346"/>
      <c r="AS4" s="1347" t="str">
        <f>CONCATENATE("[&gt;&gt;",ROUND(VLOOKUP(BI3,[1]eMHH!$I$4:$DV$3046,4,FALSE),2),"]")</f>
        <v>[&gt;&gt;3.11]</v>
      </c>
      <c r="AT4" s="24"/>
      <c r="AU4" s="24"/>
      <c r="AV4" s="1027"/>
      <c r="AW4" s="1027"/>
      <c r="AX4" s="1027"/>
      <c r="AY4" s="1027"/>
      <c r="AZ4" s="1027"/>
      <c r="BA4" s="1027"/>
      <c r="BB4" s="25"/>
      <c r="BC4" s="25"/>
      <c r="BD4" s="25"/>
      <c r="BE4" s="1027"/>
      <c r="BF4" s="1027"/>
      <c r="BG4" s="1027"/>
      <c r="BH4" s="248"/>
      <c r="BI4" s="724">
        <f>VLOOKUP(BI3,[1]eMHH!$I$4:$DV$515,65,FALSE)</f>
        <v>4</v>
      </c>
      <c r="BJ4" s="724"/>
    </row>
    <row r="5" spans="1:64" s="41" customFormat="1" ht="14.25" customHeight="1">
      <c r="A5" s="175">
        <v>2</v>
      </c>
      <c r="B5" s="205" t="str">
        <f>VLOOKUP(BI3,[1]eMHH!$I$4:$DV$3046,16,FALSE)</f>
        <v>This village has a council (which belongs to this village only)</v>
      </c>
      <c r="C5" s="356"/>
      <c r="D5" s="49"/>
      <c r="E5" s="356"/>
      <c r="F5" s="356"/>
      <c r="G5" s="356"/>
      <c r="H5" s="356"/>
      <c r="I5" s="356"/>
      <c r="J5" s="356"/>
      <c r="K5" s="356"/>
      <c r="L5" s="356"/>
      <c r="M5" s="356"/>
      <c r="N5" s="220"/>
      <c r="O5" s="221"/>
      <c r="P5" s="342"/>
      <c r="Q5" s="220"/>
      <c r="R5" s="220"/>
      <c r="S5" s="356"/>
      <c r="T5" s="220"/>
      <c r="U5" s="49"/>
      <c r="V5" s="49"/>
      <c r="W5" s="175">
        <v>4</v>
      </c>
      <c r="X5" s="205" t="str">
        <f>VLOOKUP(BI3,[1]eMHH!$I$4:$DV$3046,18,FALSE)</f>
        <v>This village has more than one council</v>
      </c>
      <c r="Y5" s="342"/>
      <c r="Z5" s="220"/>
      <c r="AA5" s="220"/>
      <c r="AB5" s="485"/>
      <c r="AC5" s="485"/>
      <c r="AD5" s="485"/>
      <c r="AE5" s="485"/>
      <c r="AF5" s="355"/>
      <c r="AG5" s="221"/>
      <c r="AH5" s="301"/>
      <c r="AI5" s="301"/>
      <c r="AJ5" s="301"/>
      <c r="AK5" s="301"/>
      <c r="AL5" s="301"/>
      <c r="AM5" s="301"/>
      <c r="AN5" s="301"/>
      <c r="AO5" s="175" t="s">
        <v>1</v>
      </c>
      <c r="AP5" s="1348" t="s">
        <v>85</v>
      </c>
      <c r="AQ5" s="1349"/>
      <c r="AR5" s="1349"/>
      <c r="AS5" s="221"/>
      <c r="AT5" s="1350" t="str">
        <f>CONCATENATE("[&gt;&gt;",ROUND(VLOOKUP(BI3,[1]eMHH!$I$4:$DV$3046,4,FALSE),2),"]")</f>
        <v>[&gt;&gt;3.11]</v>
      </c>
      <c r="AU5" s="49"/>
      <c r="AV5" s="49"/>
      <c r="AW5" s="1351"/>
      <c r="AX5" s="1352"/>
      <c r="AY5" s="1352"/>
      <c r="AZ5" s="1352"/>
      <c r="BA5" s="1352"/>
      <c r="BB5" s="1352"/>
      <c r="BC5" s="44"/>
      <c r="BD5" s="44"/>
      <c r="BE5" s="1352"/>
      <c r="BF5" s="1352"/>
      <c r="BG5" s="1352"/>
      <c r="BH5" s="424"/>
      <c r="BI5" s="1030">
        <f>VLOOKUP(BI3,[1]eMHH!$I$4:$DV$3046,4,FALSE)</f>
        <v>3.1099999999999977</v>
      </c>
      <c r="BJ5" s="1030"/>
    </row>
    <row r="6" spans="1:64" s="41" customFormat="1" ht="6" customHeight="1">
      <c r="C6" s="62"/>
      <c r="D6" s="62"/>
      <c r="E6" s="62"/>
      <c r="F6" s="62"/>
      <c r="G6" s="62"/>
      <c r="H6" s="62"/>
      <c r="I6" s="62"/>
      <c r="J6" s="62"/>
      <c r="K6" s="62"/>
      <c r="L6" s="62"/>
      <c r="M6" s="62"/>
      <c r="N6" s="161"/>
      <c r="O6" s="178"/>
      <c r="P6" s="179"/>
      <c r="Q6" s="161"/>
      <c r="R6" s="161"/>
      <c r="S6" s="62"/>
      <c r="T6" s="161"/>
      <c r="U6" s="178"/>
      <c r="V6" s="179"/>
      <c r="W6" s="161"/>
      <c r="X6" s="178"/>
      <c r="Y6" s="179"/>
      <c r="Z6" s="161"/>
      <c r="AA6" s="161"/>
      <c r="AB6" s="150"/>
      <c r="AC6" s="150"/>
      <c r="AD6" s="150"/>
      <c r="AE6" s="150"/>
      <c r="AF6" s="332"/>
      <c r="AG6" s="178"/>
      <c r="AH6" s="199"/>
      <c r="AI6" s="14"/>
      <c r="AJ6" s="150"/>
      <c r="AK6" s="14"/>
      <c r="AL6" s="161"/>
      <c r="AM6" s="161"/>
      <c r="AN6" s="161"/>
      <c r="AO6" s="161"/>
      <c r="AP6" s="161"/>
      <c r="AQ6" s="161"/>
      <c r="AR6" s="161"/>
      <c r="AS6" s="178"/>
      <c r="AT6" s="199"/>
      <c r="AU6" s="66"/>
      <c r="AV6" s="66"/>
      <c r="AW6" s="66"/>
      <c r="AX6" s="66"/>
      <c r="AY6" s="66"/>
      <c r="AZ6" s="66"/>
      <c r="BA6" s="66"/>
      <c r="BB6" s="66"/>
      <c r="BC6" s="14"/>
      <c r="BD6" s="14"/>
      <c r="BE6" s="66"/>
      <c r="BF6" s="66"/>
      <c r="BG6" s="66"/>
      <c r="BH6" s="66"/>
      <c r="BI6" s="210"/>
      <c r="BJ6" s="210"/>
    </row>
    <row r="7" spans="1:64" s="41" customFormat="1" ht="20.100000000000001" customHeight="1">
      <c r="A7" s="1353"/>
      <c r="B7" s="1354"/>
      <c r="C7" s="1355"/>
      <c r="D7" s="1356"/>
      <c r="E7" s="1356"/>
      <c r="F7" s="1356"/>
      <c r="G7" s="1356"/>
      <c r="H7" s="1356"/>
      <c r="I7" s="1356"/>
      <c r="J7" s="1356"/>
      <c r="K7" s="1356"/>
      <c r="L7" s="1356"/>
      <c r="M7" s="1357" t="s">
        <v>86</v>
      </c>
      <c r="N7" s="168"/>
      <c r="O7" s="168"/>
      <c r="P7" s="168"/>
      <c r="Q7" s="168"/>
      <c r="R7" s="168"/>
      <c r="S7" s="168"/>
      <c r="T7" s="168"/>
      <c r="U7" s="168"/>
      <c r="V7" s="168"/>
      <c r="W7" s="168"/>
      <c r="X7" s="168"/>
      <c r="Y7" s="168"/>
      <c r="Z7" s="168"/>
      <c r="AA7" s="168"/>
      <c r="AB7" s="168"/>
      <c r="AC7" s="1357" t="s">
        <v>87</v>
      </c>
      <c r="AD7" s="168"/>
      <c r="AE7" s="168"/>
      <c r="AF7" s="168"/>
      <c r="AG7" s="168"/>
      <c r="AH7" s="168"/>
      <c r="AI7" s="168"/>
      <c r="AJ7" s="168"/>
      <c r="AK7" s="168"/>
      <c r="AL7" s="168"/>
      <c r="AM7" s="168"/>
      <c r="AN7" s="168"/>
      <c r="AO7" s="168"/>
      <c r="AP7" s="168"/>
      <c r="AQ7" s="168"/>
      <c r="AR7" s="1358"/>
      <c r="AS7" s="1357" t="s">
        <v>88</v>
      </c>
      <c r="AT7" s="168"/>
      <c r="AU7" s="168"/>
      <c r="AV7" s="168"/>
      <c r="AW7" s="168"/>
      <c r="AX7" s="168"/>
      <c r="AY7" s="168"/>
      <c r="AZ7" s="168"/>
      <c r="BA7" s="168"/>
      <c r="BB7" s="168"/>
      <c r="BC7" s="168"/>
      <c r="BD7" s="168"/>
      <c r="BE7" s="168"/>
      <c r="BF7" s="168"/>
      <c r="BG7" s="168"/>
      <c r="BH7" s="1359"/>
      <c r="BI7" s="338"/>
      <c r="BJ7" s="338"/>
    </row>
    <row r="8" spans="1:64" s="41" customFormat="1" ht="15.95" customHeight="1">
      <c r="A8" s="526">
        <f>VLOOKUP(BI9,[1]eMHH!$F$4:$H$3000,3,FALSE)</f>
        <v>3.0199999999999996</v>
      </c>
      <c r="B8" s="749"/>
      <c r="C8" s="1360" t="str">
        <f>VLOOKUP(BI9,[1]eMHH!$I$4:$DV$3046,13,FALSE)</f>
        <v>How many of these councils are there? {What is the name? / In order of importance, what are names of the councils (in terms of their role in making decisions and resolving disputes for people of the village)?}</v>
      </c>
      <c r="D8" s="1360"/>
      <c r="E8" s="1360"/>
      <c r="F8" s="1360"/>
      <c r="G8" s="1360"/>
      <c r="H8" s="1360"/>
      <c r="I8" s="1360"/>
      <c r="J8" s="1360"/>
      <c r="K8" s="1360"/>
      <c r="L8" s="1360"/>
      <c r="M8" s="1361"/>
      <c r="N8" s="183"/>
      <c r="O8" s="183"/>
      <c r="P8" s="183"/>
      <c r="Q8" s="183"/>
      <c r="R8" s="183"/>
      <c r="S8" s="183"/>
      <c r="T8" s="183"/>
      <c r="U8" s="183"/>
      <c r="V8" s="183"/>
      <c r="W8" s="183"/>
      <c r="X8" s="183"/>
      <c r="Y8" s="183"/>
      <c r="Z8" s="183"/>
      <c r="AA8" s="183"/>
      <c r="AB8" s="183"/>
      <c r="AC8" s="175" t="s">
        <v>7</v>
      </c>
      <c r="AD8" s="1362" t="s">
        <v>89</v>
      </c>
      <c r="AE8" s="1363"/>
      <c r="AF8" s="1363"/>
      <c r="AG8" s="1363"/>
      <c r="AH8" s="1363"/>
      <c r="AI8" s="1363"/>
      <c r="AJ8" s="49"/>
      <c r="AK8" s="1364"/>
      <c r="AL8" s="1364"/>
      <c r="AM8" s="1364"/>
      <c r="AN8" s="1364"/>
      <c r="AO8" s="1364"/>
      <c r="AP8" s="1364"/>
      <c r="AQ8" s="1364"/>
      <c r="AR8" s="1365"/>
      <c r="AS8" s="1092" t="s">
        <v>7</v>
      </c>
      <c r="AT8" s="1362" t="s">
        <v>90</v>
      </c>
      <c r="AU8" s="1363"/>
      <c r="AV8" s="1363"/>
      <c r="AW8" s="1363"/>
      <c r="AX8" s="1363"/>
      <c r="AY8" s="1363"/>
      <c r="AZ8" s="49"/>
      <c r="BA8" s="1364"/>
      <c r="BB8" s="1364"/>
      <c r="BC8" s="1364"/>
      <c r="BD8" s="1364"/>
      <c r="BE8" s="1364"/>
      <c r="BF8" s="1364"/>
      <c r="BG8" s="1364"/>
      <c r="BH8" s="1366"/>
    </row>
    <row r="9" spans="1:64" s="41" customFormat="1" ht="15.95" customHeight="1">
      <c r="A9" s="241"/>
      <c r="B9" s="242"/>
      <c r="C9" s="184"/>
      <c r="D9" s="184"/>
      <c r="E9" s="184"/>
      <c r="F9" s="184"/>
      <c r="G9" s="184"/>
      <c r="H9" s="184"/>
      <c r="I9" s="184"/>
      <c r="J9" s="184"/>
      <c r="K9" s="184"/>
      <c r="L9" s="184"/>
      <c r="M9" s="175">
        <v>1</v>
      </c>
      <c r="N9" s="188" t="str">
        <f>VLOOKUP($BI9,[1]eMHH!$I$4:$DV$3046,15,FALSE)</f>
        <v>Shura</v>
      </c>
      <c r="O9" s="284"/>
      <c r="P9" s="284"/>
      <c r="Q9" s="284"/>
      <c r="R9" s="284"/>
      <c r="S9" s="284"/>
      <c r="T9" s="175">
        <v>7</v>
      </c>
      <c r="U9" s="188" t="str">
        <f>VLOOKUP($BI9,[1]eMHH!$I$4:$DV$3046,21,FALSE)</f>
        <v>Religious Council</v>
      </c>
      <c r="AB9" s="1367"/>
      <c r="AC9" s="1320">
        <v>1</v>
      </c>
      <c r="AD9" s="188" t="str">
        <f>VLOOKUP($BI9,[1]eMHH!$I$4:$DV$3046,15,FALSE)</f>
        <v>Shura</v>
      </c>
      <c r="AE9" s="284"/>
      <c r="AF9" s="284"/>
      <c r="AG9" s="284"/>
      <c r="AH9" s="284"/>
      <c r="AI9" s="284"/>
      <c r="AJ9" s="195">
        <v>7</v>
      </c>
      <c r="AK9" s="188" t="str">
        <f>VLOOKUP($BI9,[1]eMHH!$I$4:$DV$3046,21,FALSE)</f>
        <v>Religious Council</v>
      </c>
      <c r="AR9" s="1367"/>
      <c r="AS9" s="1320">
        <v>1</v>
      </c>
      <c r="AT9" s="188" t="str">
        <f>VLOOKUP($BI9,[1]eMHH!$I$4:$DV$3046,15,FALSE)</f>
        <v>Shura</v>
      </c>
      <c r="AU9" s="284"/>
      <c r="AV9" s="284"/>
      <c r="AW9" s="284"/>
      <c r="AX9" s="284"/>
      <c r="AY9" s="284"/>
      <c r="AZ9" s="195">
        <v>7</v>
      </c>
      <c r="BA9" s="188" t="str">
        <f>VLOOKUP($BI9,[1]eMHH!$I$4:$DV$3046,21,FALSE)</f>
        <v>Religious Council</v>
      </c>
      <c r="BH9" s="274"/>
      <c r="BI9" s="504">
        <v>4.0199999999999996</v>
      </c>
      <c r="BJ9" s="504"/>
    </row>
    <row r="10" spans="1:64" s="41" customFormat="1" ht="15.95" customHeight="1">
      <c r="A10" s="241"/>
      <c r="B10" s="242"/>
      <c r="C10" s="184"/>
      <c r="D10" s="184"/>
      <c r="E10" s="184"/>
      <c r="F10" s="184"/>
      <c r="G10" s="184"/>
      <c r="H10" s="184"/>
      <c r="I10" s="184"/>
      <c r="J10" s="184"/>
      <c r="K10" s="184"/>
      <c r="L10" s="184"/>
      <c r="M10" s="175">
        <v>2</v>
      </c>
      <c r="N10" s="188" t="str">
        <f>VLOOKUP($BI9,[1]eMHH!$I$4:$DV$3046,16,FALSE)</f>
        <v>Local Shura</v>
      </c>
      <c r="T10" s="195">
        <v>8</v>
      </c>
      <c r="U10" s="188" t="str">
        <f>VLOOKUP($BI9,[1]eMHH!$I$4:$DV$3046,22,FALSE)</f>
        <v>Elders Shura</v>
      </c>
      <c r="W10" s="284"/>
      <c r="X10" s="284"/>
      <c r="Y10" s="284"/>
      <c r="Z10" s="284"/>
      <c r="AA10" s="284"/>
      <c r="AB10" s="1367"/>
      <c r="AC10" s="1318">
        <v>2</v>
      </c>
      <c r="AD10" s="188" t="str">
        <f>VLOOKUP($BI9,[1]eMHH!$I$4:$DV$3046,16,FALSE)</f>
        <v>Local Shura</v>
      </c>
      <c r="AJ10" s="195">
        <v>8</v>
      </c>
      <c r="AK10" s="188" t="str">
        <f>VLOOKUP($BI9,[1]eMHH!$I$4:$DV$3046,22,FALSE)</f>
        <v>Elders Shura</v>
      </c>
      <c r="AM10" s="284"/>
      <c r="AN10" s="284"/>
      <c r="AO10" s="284"/>
      <c r="AP10" s="284"/>
      <c r="AQ10" s="284"/>
      <c r="AR10" s="1367"/>
      <c r="AS10" s="1318">
        <v>2</v>
      </c>
      <c r="AT10" s="188" t="str">
        <f>VLOOKUP($BI9,[1]eMHH!$I$4:$DV$3046,16,FALSE)</f>
        <v>Local Shura</v>
      </c>
      <c r="AZ10" s="195">
        <v>8</v>
      </c>
      <c r="BA10" s="188" t="str">
        <f>VLOOKUP($BI9,[1]eMHH!$I$4:$DV$3046,22,FALSE)</f>
        <v>Elders Shura</v>
      </c>
      <c r="BC10" s="284"/>
      <c r="BD10" s="284"/>
      <c r="BE10" s="284"/>
      <c r="BF10" s="284"/>
      <c r="BG10" s="284"/>
      <c r="BH10" s="274"/>
      <c r="BI10" s="724">
        <f>VLOOKUP(BI9,[1]eMHH!$I$4:$DV$515,65,FALSE)</f>
        <v>13</v>
      </c>
      <c r="BJ10" s="724"/>
    </row>
    <row r="11" spans="1:64" s="41" customFormat="1" ht="15.95" customHeight="1">
      <c r="A11" s="241"/>
      <c r="B11" s="242"/>
      <c r="C11" s="184"/>
      <c r="D11" s="184"/>
      <c r="E11" s="184"/>
      <c r="F11" s="184"/>
      <c r="G11" s="184"/>
      <c r="H11" s="184"/>
      <c r="I11" s="184"/>
      <c r="J11" s="184"/>
      <c r="K11" s="184"/>
      <c r="L11" s="184"/>
      <c r="M11" s="175">
        <v>3</v>
      </c>
      <c r="N11" s="188" t="str">
        <f>VLOOKUP($BI9,[1]eMHH!$I$4:$DV$3046,17,FALSE)</f>
        <v>Village Shura</v>
      </c>
      <c r="O11" s="161"/>
      <c r="P11" s="161"/>
      <c r="Q11" s="161"/>
      <c r="R11" s="161"/>
      <c r="S11" s="161"/>
      <c r="T11" s="175">
        <v>9</v>
      </c>
      <c r="U11" s="188" t="str">
        <f>VLOOKUP($BI9,[1]eMHH!$I$4:$DV$3046,23,FALSE)</f>
        <v>Women's Council</v>
      </c>
      <c r="AB11" s="1367"/>
      <c r="AC11" s="1318">
        <v>3</v>
      </c>
      <c r="AD11" s="188" t="str">
        <f>VLOOKUP($BI9,[1]eMHH!$I$4:$DV$3046,17,FALSE)</f>
        <v>Village Shura</v>
      </c>
      <c r="AE11" s="161"/>
      <c r="AF11" s="161"/>
      <c r="AG11" s="161"/>
      <c r="AH11" s="161"/>
      <c r="AI11" s="161"/>
      <c r="AJ11" s="175">
        <v>9</v>
      </c>
      <c r="AK11" s="188" t="str">
        <f>VLOOKUP($BI9,[1]eMHH!$I$4:$DV$3046,23,FALSE)</f>
        <v>Women's Council</v>
      </c>
      <c r="AR11" s="1367"/>
      <c r="AS11" s="1318">
        <v>3</v>
      </c>
      <c r="AT11" s="188" t="str">
        <f>VLOOKUP($BI9,[1]eMHH!$I$4:$DV$3046,17,FALSE)</f>
        <v>Village Shura</v>
      </c>
      <c r="AU11" s="161"/>
      <c r="AV11" s="161"/>
      <c r="AW11" s="161"/>
      <c r="AX11" s="161"/>
      <c r="AY11" s="161"/>
      <c r="AZ11" s="175">
        <v>9</v>
      </c>
      <c r="BA11" s="188" t="str">
        <f>VLOOKUP($BI9,[1]eMHH!$I$4:$DV$3046,23,FALSE)</f>
        <v>Women's Council</v>
      </c>
      <c r="BH11" s="274"/>
      <c r="BI11" s="1030">
        <f>VLOOKUP(BI9,[1]eMHH!$I$4:$DV$3046,4,FALSE)</f>
        <v>0</v>
      </c>
      <c r="BJ11" s="1030"/>
    </row>
    <row r="12" spans="1:64" s="41" customFormat="1" ht="15.95" customHeight="1">
      <c r="A12" s="241"/>
      <c r="B12" s="242"/>
      <c r="C12" s="184"/>
      <c r="D12" s="184"/>
      <c r="E12" s="184"/>
      <c r="F12" s="184"/>
      <c r="G12" s="184"/>
      <c r="H12" s="184"/>
      <c r="I12" s="184"/>
      <c r="J12" s="184"/>
      <c r="K12" s="184"/>
      <c r="L12" s="184"/>
      <c r="M12" s="175">
        <v>4</v>
      </c>
      <c r="N12" s="188" t="str">
        <f>VLOOKUP($BI9,[1]eMHH!$I$4:$DV$3046,18,FALSE)</f>
        <v>Community Development Council [ONLY]</v>
      </c>
      <c r="O12" s="189"/>
      <c r="P12" s="189"/>
      <c r="Q12" s="189"/>
      <c r="R12" s="189"/>
      <c r="S12" s="189"/>
      <c r="T12" s="175">
        <v>10</v>
      </c>
      <c r="U12" s="188" t="str">
        <f>VLOOKUP($BI9,[1]eMHH!$I$4:$DV$3046,24,FALSE)</f>
        <v>Jirga</v>
      </c>
      <c r="V12" s="161"/>
      <c r="W12" s="161"/>
      <c r="X12" s="161"/>
      <c r="Y12" s="161"/>
      <c r="Z12" s="161"/>
      <c r="AA12" s="161"/>
      <c r="AB12" s="1093"/>
      <c r="AC12" s="1318">
        <v>4</v>
      </c>
      <c r="AD12" s="188" t="str">
        <f>VLOOKUP($BI9,[1]eMHH!$I$4:$DV$3046,18,FALSE)</f>
        <v>Community Development Council [ONLY]</v>
      </c>
      <c r="AE12" s="189"/>
      <c r="AF12" s="189"/>
      <c r="AG12" s="189"/>
      <c r="AH12" s="189"/>
      <c r="AI12" s="189"/>
      <c r="AJ12" s="175">
        <v>10</v>
      </c>
      <c r="AK12" s="188" t="str">
        <f>VLOOKUP($BI9,[1]eMHH!$I$4:$DV$3046,24,FALSE)</f>
        <v>Jirga</v>
      </c>
      <c r="AL12" s="161"/>
      <c r="AM12" s="161"/>
      <c r="AN12" s="161"/>
      <c r="AO12" s="161"/>
      <c r="AP12" s="161"/>
      <c r="AQ12" s="161"/>
      <c r="AR12" s="1093"/>
      <c r="AS12" s="1318">
        <v>4</v>
      </c>
      <c r="AT12" s="188" t="str">
        <f>VLOOKUP($BI9,[1]eMHH!$I$4:$DV$3046,18,FALSE)</f>
        <v>Community Development Council [ONLY]</v>
      </c>
      <c r="AU12" s="189"/>
      <c r="AV12" s="189"/>
      <c r="AW12" s="189"/>
      <c r="AX12" s="189"/>
      <c r="AY12" s="189"/>
      <c r="AZ12" s="175">
        <v>10</v>
      </c>
      <c r="BA12" s="188" t="str">
        <f>VLOOKUP($BI9,[1]eMHH!$I$4:$DV$3046,24,FALSE)</f>
        <v>Jirga</v>
      </c>
      <c r="BB12" s="161"/>
      <c r="BC12" s="161"/>
      <c r="BD12" s="161"/>
      <c r="BE12" s="161"/>
      <c r="BF12" s="161"/>
      <c r="BG12" s="161"/>
      <c r="BH12" s="285"/>
      <c r="BI12" s="161"/>
      <c r="BJ12" s="161"/>
    </row>
    <row r="13" spans="1:64" s="161" customFormat="1" ht="15.95" customHeight="1">
      <c r="A13" s="241"/>
      <c r="B13" s="242"/>
      <c r="C13" s="184"/>
      <c r="D13" s="184"/>
      <c r="E13" s="184"/>
      <c r="F13" s="184"/>
      <c r="G13" s="184"/>
      <c r="H13" s="184"/>
      <c r="I13" s="184"/>
      <c r="J13" s="184"/>
      <c r="K13" s="184"/>
      <c r="L13" s="184"/>
      <c r="M13" s="175">
        <v>5</v>
      </c>
      <c r="N13" s="188" t="str">
        <f>VLOOKUP($BI9,[1]eMHH!$I$4:$DV$3046,19,FALSE)</f>
        <v>Hambastagi Shura</v>
      </c>
      <c r="O13" s="189"/>
      <c r="P13" s="189"/>
      <c r="Q13" s="189"/>
      <c r="R13" s="189"/>
      <c r="S13" s="189"/>
      <c r="T13" s="175">
        <v>11</v>
      </c>
      <c r="U13" s="272" t="str">
        <f>VLOOKUP($BI9,[1]eMHH!$I$4:$DV$3046,25,FALSE)</f>
        <v>Local Jirga</v>
      </c>
      <c r="W13" s="189"/>
      <c r="X13" s="189"/>
      <c r="Y13" s="189"/>
      <c r="Z13" s="189"/>
      <c r="AA13" s="189"/>
      <c r="AB13" s="1093"/>
      <c r="AC13" s="1318">
        <v>5</v>
      </c>
      <c r="AD13" s="188" t="str">
        <f>VLOOKUP($BI9,[1]eMHH!$I$4:$DV$3046,19,FALSE)</f>
        <v>Hambastagi Shura</v>
      </c>
      <c r="AE13" s="189"/>
      <c r="AF13" s="189"/>
      <c r="AG13" s="189"/>
      <c r="AH13" s="189"/>
      <c r="AI13" s="189"/>
      <c r="AJ13" s="175">
        <v>11</v>
      </c>
      <c r="AK13" s="272" t="str">
        <f>VLOOKUP($BI9,[1]eMHH!$I$4:$DV$3046,25,FALSE)</f>
        <v>Local Jirga</v>
      </c>
      <c r="AM13" s="189"/>
      <c r="AN13" s="189"/>
      <c r="AO13" s="189"/>
      <c r="AP13" s="189"/>
      <c r="AQ13" s="189"/>
      <c r="AR13" s="1093"/>
      <c r="AS13" s="1318">
        <v>5</v>
      </c>
      <c r="AT13" s="188" t="str">
        <f>VLOOKUP($BI9,[1]eMHH!$I$4:$DV$3046,19,FALSE)</f>
        <v>Hambastagi Shura</v>
      </c>
      <c r="AU13" s="189"/>
      <c r="AV13" s="189"/>
      <c r="AW13" s="189"/>
      <c r="AX13" s="189"/>
      <c r="AY13" s="189"/>
      <c r="AZ13" s="175">
        <v>11</v>
      </c>
      <c r="BA13" s="272" t="str">
        <f>VLOOKUP($BI9,[1]eMHH!$I$4:$DV$3046,25,FALSE)</f>
        <v>Local Jirga</v>
      </c>
      <c r="BC13" s="189"/>
      <c r="BD13" s="189"/>
      <c r="BE13" s="189"/>
      <c r="BF13" s="189"/>
      <c r="BG13" s="189"/>
      <c r="BH13" s="285"/>
      <c r="BI13" s="14"/>
      <c r="BJ13" s="14"/>
    </row>
    <row r="14" spans="1:64" s="161" customFormat="1" ht="14.25" customHeight="1">
      <c r="A14" s="830" t="str">
        <f>VLOOKUP(BI9,[1]eMHH!$I$4:$DV$3046,14,FALSE)</f>
        <v>[LIST COUNCILS IN ORDER OF IMPORTANCE. IF MORE THAN THREE COUNCILS, LIST THREE MOST IMPORTANT COUNCILS]</v>
      </c>
      <c r="B14" s="831"/>
      <c r="C14" s="831"/>
      <c r="D14" s="831"/>
      <c r="E14" s="831"/>
      <c r="F14" s="831"/>
      <c r="G14" s="831"/>
      <c r="H14" s="831"/>
      <c r="I14" s="831"/>
      <c r="J14" s="831"/>
      <c r="K14" s="831"/>
      <c r="L14" s="832"/>
      <c r="M14" s="175">
        <v>6</v>
      </c>
      <c r="N14" s="219" t="str">
        <f>VLOOKUP($BI9,[1]eMHH!$I$4:$DV$3046,20,FALSE)</f>
        <v>Tribal Shura</v>
      </c>
      <c r="O14" s="756"/>
      <c r="P14" s="756"/>
      <c r="Q14" s="756"/>
      <c r="R14" s="756"/>
      <c r="S14" s="1368"/>
      <c r="T14" s="175">
        <v>12</v>
      </c>
      <c r="U14" s="222" t="str">
        <f>VLOOKUP($BI9,[1]eMHH!$I$4:$DV$3046,26,FALSE)</f>
        <v>Village Jirga</v>
      </c>
      <c r="V14" s="220"/>
      <c r="W14" s="224"/>
      <c r="X14" s="224"/>
      <c r="Y14" s="224"/>
      <c r="Z14" s="175" t="s">
        <v>0</v>
      </c>
      <c r="AA14" s="175" t="s">
        <v>1</v>
      </c>
      <c r="AB14" s="1342"/>
      <c r="AC14" s="1318">
        <v>6</v>
      </c>
      <c r="AD14" s="219" t="str">
        <f>VLOOKUP($BI9,[1]eMHH!$I$4:$DV$3046,20,FALSE)</f>
        <v>Tribal Shura</v>
      </c>
      <c r="AE14" s="756"/>
      <c r="AF14" s="756"/>
      <c r="AG14" s="756"/>
      <c r="AH14" s="756"/>
      <c r="AI14" s="756"/>
      <c r="AJ14" s="175">
        <v>12</v>
      </c>
      <c r="AK14" s="222" t="str">
        <f>VLOOKUP($BI9,[1]eMHH!$I$4:$DV$3046,26,FALSE)</f>
        <v>Village Jirga</v>
      </c>
      <c r="AL14" s="220"/>
      <c r="AM14" s="224"/>
      <c r="AN14" s="224"/>
      <c r="AO14" s="224"/>
      <c r="AP14" s="175" t="s">
        <v>0</v>
      </c>
      <c r="AQ14" s="175" t="s">
        <v>1</v>
      </c>
      <c r="AR14" s="1342"/>
      <c r="AS14" s="1318">
        <v>6</v>
      </c>
      <c r="AT14" s="219" t="str">
        <f>VLOOKUP($BI9,[1]eMHH!$I$4:$DV$3046,20,FALSE)</f>
        <v>Tribal Shura</v>
      </c>
      <c r="AU14" s="756"/>
      <c r="AV14" s="756"/>
      <c r="AW14" s="756"/>
      <c r="AX14" s="756"/>
      <c r="AY14" s="756"/>
      <c r="AZ14" s="175">
        <v>12</v>
      </c>
      <c r="BA14" s="222" t="str">
        <f>VLOOKUP($BI9,[1]eMHH!$I$4:$DV$3046,26,FALSE)</f>
        <v>Village Jirga</v>
      </c>
      <c r="BB14" s="220"/>
      <c r="BC14" s="224"/>
      <c r="BD14" s="224"/>
      <c r="BE14" s="224"/>
      <c r="BF14" s="175" t="s">
        <v>0</v>
      </c>
      <c r="BG14" s="175" t="s">
        <v>1</v>
      </c>
      <c r="BH14" s="1075"/>
      <c r="BI14" s="189"/>
      <c r="BJ14" s="189"/>
    </row>
    <row r="15" spans="1:64" s="161" customFormat="1" ht="14.25" customHeight="1">
      <c r="A15" s="830"/>
      <c r="B15" s="831"/>
      <c r="C15" s="831"/>
      <c r="D15" s="831"/>
      <c r="E15" s="831"/>
      <c r="F15" s="831"/>
      <c r="G15" s="831"/>
      <c r="H15" s="831"/>
      <c r="I15" s="831"/>
      <c r="J15" s="831"/>
      <c r="K15" s="831"/>
      <c r="L15" s="832"/>
      <c r="M15" s="257" t="s">
        <v>9</v>
      </c>
      <c r="N15" s="445" t="str">
        <f>VLOOKUP($BI9,[1]eMHH!$I$4:$DV$3046,27,FALSE)</f>
        <v>Other:</v>
      </c>
      <c r="O15" s="451"/>
      <c r="P15" s="452"/>
      <c r="Q15" s="452"/>
      <c r="R15" s="452"/>
      <c r="S15" s="452"/>
      <c r="T15" s="452"/>
      <c r="U15" s="452"/>
      <c r="V15" s="452"/>
      <c r="W15" s="452"/>
      <c r="X15" s="452"/>
      <c r="Y15" s="452"/>
      <c r="Z15" s="452"/>
      <c r="AA15" s="452"/>
      <c r="AB15" s="1201"/>
      <c r="AC15" s="1192" t="s">
        <v>9</v>
      </c>
      <c r="AD15" s="1369" t="str">
        <f>VLOOKUP($BI9,[1]eMHH!$I$4:$DV$3046,27,FALSE)</f>
        <v>Other:</v>
      </c>
      <c r="AE15" s="451"/>
      <c r="AF15" s="452"/>
      <c r="AG15" s="452"/>
      <c r="AH15" s="452"/>
      <c r="AI15" s="452"/>
      <c r="AJ15" s="452"/>
      <c r="AK15" s="452"/>
      <c r="AL15" s="452"/>
      <c r="AM15" s="452"/>
      <c r="AN15" s="452"/>
      <c r="AO15" s="452"/>
      <c r="AP15" s="452"/>
      <c r="AQ15" s="452"/>
      <c r="AR15" s="1201"/>
      <c r="AS15" s="1192" t="s">
        <v>9</v>
      </c>
      <c r="AT15" s="1369" t="str">
        <f>VLOOKUP($BI9,[1]eMHH!$I$4:$DV$3046,27,FALSE)</f>
        <v>Other:</v>
      </c>
      <c r="AU15" s="451"/>
      <c r="AV15" s="452"/>
      <c r="AW15" s="452"/>
      <c r="AX15" s="452"/>
      <c r="AY15" s="452"/>
      <c r="AZ15" s="452"/>
      <c r="BA15" s="452"/>
      <c r="BB15" s="452"/>
      <c r="BC15" s="452"/>
      <c r="BD15" s="452"/>
      <c r="BE15" s="452"/>
      <c r="BF15" s="452"/>
      <c r="BG15" s="452"/>
      <c r="BH15" s="453"/>
    </row>
    <row r="16" spans="1:64" s="161" customFormat="1" ht="14.25" customHeight="1" thickBot="1">
      <c r="A16" s="1370"/>
      <c r="B16" s="1371"/>
      <c r="C16" s="1371"/>
      <c r="D16" s="1371"/>
      <c r="E16" s="1371"/>
      <c r="F16" s="1371"/>
      <c r="G16" s="1371"/>
      <c r="H16" s="1371"/>
      <c r="I16" s="1371"/>
      <c r="J16" s="1371"/>
      <c r="K16" s="1371"/>
      <c r="L16" s="1372"/>
      <c r="M16" s="257"/>
      <c r="N16" s="1373"/>
      <c r="O16" s="1224"/>
      <c r="P16" s="1225"/>
      <c r="Q16" s="1225"/>
      <c r="R16" s="1225"/>
      <c r="S16" s="1225"/>
      <c r="T16" s="1225"/>
      <c r="U16" s="1225"/>
      <c r="V16" s="1225"/>
      <c r="W16" s="1225"/>
      <c r="X16" s="1225"/>
      <c r="Y16" s="1225"/>
      <c r="Z16" s="1225"/>
      <c r="AA16" s="1225"/>
      <c r="AB16" s="1226"/>
      <c r="AC16" s="1192"/>
      <c r="AD16" s="1374"/>
      <c r="AE16" s="1224"/>
      <c r="AF16" s="1225"/>
      <c r="AG16" s="1225"/>
      <c r="AH16" s="1225"/>
      <c r="AI16" s="1225"/>
      <c r="AJ16" s="1225"/>
      <c r="AK16" s="1225"/>
      <c r="AL16" s="1225"/>
      <c r="AM16" s="1225"/>
      <c r="AN16" s="1225"/>
      <c r="AO16" s="1225"/>
      <c r="AP16" s="1225"/>
      <c r="AQ16" s="1225"/>
      <c r="AR16" s="1226"/>
      <c r="AS16" s="1192"/>
      <c r="AT16" s="1374"/>
      <c r="AU16" s="1224"/>
      <c r="AV16" s="1225"/>
      <c r="AW16" s="1225"/>
      <c r="AX16" s="1225"/>
      <c r="AY16" s="1225"/>
      <c r="AZ16" s="1225"/>
      <c r="BA16" s="1225"/>
      <c r="BB16" s="1225"/>
      <c r="BC16" s="1225"/>
      <c r="BD16" s="1225"/>
      <c r="BE16" s="1225"/>
      <c r="BF16" s="1225"/>
      <c r="BG16" s="1225"/>
      <c r="BH16" s="1375"/>
    </row>
    <row r="17" spans="1:62" s="161" customFormat="1" ht="14.25" customHeight="1" thickTop="1">
      <c r="A17" s="241">
        <f>VLOOKUP(BI18,[1]eMHH!$F$4:$H$3000,3,FALSE)</f>
        <v>3.0299999999999994</v>
      </c>
      <c r="B17" s="242"/>
      <c r="C17" s="184" t="str">
        <f>VLOOKUP(BI18,[1]eMHH!$I$4:$DV$3046,13,FALSE)</f>
        <v>What is the name of the head of {name of council 1 / 2/ 3}?</v>
      </c>
      <c r="D17" s="184"/>
      <c r="E17" s="184"/>
      <c r="F17" s="184"/>
      <c r="G17" s="184"/>
      <c r="H17" s="184"/>
      <c r="I17" s="184"/>
      <c r="J17" s="184"/>
      <c r="K17" s="184"/>
      <c r="L17" s="184"/>
      <c r="M17" s="1376" t="s">
        <v>7</v>
      </c>
      <c r="N17" s="1377" t="str">
        <f>VLOOKUP($BI$18,[1]eMHH!$I$4:$DV$3046,15,FALSE)</f>
        <v>Council Does Not Have a Head</v>
      </c>
      <c r="O17" s="1142"/>
      <c r="P17" s="1142"/>
      <c r="Q17" s="1142"/>
      <c r="R17" s="1143"/>
      <c r="S17" s="1378" t="str">
        <f>CONCATENATE("[&gt;&gt;",ROUND(VLOOKUP($BI$18,[1]eMHH!$I$4:$DV$3046,4,FALSE),2),"]")</f>
        <v>[&gt;&gt;3.06]</v>
      </c>
      <c r="T17" s="1378"/>
      <c r="U17" s="1378"/>
      <c r="V17" s="1378"/>
      <c r="W17" s="1143"/>
      <c r="X17" s="1143"/>
      <c r="Z17" s="1376" t="s">
        <v>0</v>
      </c>
      <c r="AA17" s="1376" t="s">
        <v>1</v>
      </c>
      <c r="AB17" s="669"/>
      <c r="AC17" s="1141" t="s">
        <v>7</v>
      </c>
      <c r="AD17" s="1377" t="str">
        <f>VLOOKUP($BI$18,[1]eMHH!$I$4:$DV$3046,15,FALSE)</f>
        <v>Council Does Not Have a Head</v>
      </c>
      <c r="AE17" s="1142"/>
      <c r="AF17" s="1142"/>
      <c r="AG17" s="1142"/>
      <c r="AH17" s="1143"/>
      <c r="AI17" s="1378" t="str">
        <f>CONCATENATE("[&gt;&gt;",ROUND(VLOOKUP($BI$18,[1]eMHH!$I$4:$DV$3046,4,FALSE),2),"]")</f>
        <v>[&gt;&gt;3.06]</v>
      </c>
      <c r="AJ17" s="1378"/>
      <c r="AK17" s="1378"/>
      <c r="AL17" s="1378"/>
      <c r="AM17" s="1143"/>
      <c r="AN17" s="1143"/>
      <c r="AP17" s="1376" t="s">
        <v>0</v>
      </c>
      <c r="AQ17" s="1376" t="s">
        <v>1</v>
      </c>
      <c r="AR17" s="669"/>
      <c r="AS17" s="1141" t="s">
        <v>7</v>
      </c>
      <c r="AT17" s="1377" t="str">
        <f>VLOOKUP($BI$18,[1]eMHH!$I$4:$DV$3046,15,FALSE)</f>
        <v>Council Does Not Have a Head</v>
      </c>
      <c r="AU17" s="1142"/>
      <c r="AV17" s="1142"/>
      <c r="AW17" s="1142"/>
      <c r="AX17" s="1143"/>
      <c r="AY17" s="1378" t="str">
        <f>CONCATENATE("[&gt;&gt;",ROUND(VLOOKUP($BI$18,[1]eMHH!$I$4:$DV$3046,4,FALSE),2),"]")</f>
        <v>[&gt;&gt;3.06]</v>
      </c>
      <c r="AZ17" s="1378"/>
      <c r="BA17" s="1378"/>
      <c r="BB17" s="1378"/>
      <c r="BC17" s="1143"/>
      <c r="BD17" s="1143"/>
      <c r="BF17" s="1376" t="s">
        <v>0</v>
      </c>
      <c r="BG17" s="1376" t="s">
        <v>1</v>
      </c>
      <c r="BH17" s="809"/>
    </row>
    <row r="18" spans="1:62" s="161" customFormat="1" ht="14.25" customHeight="1">
      <c r="A18" s="241"/>
      <c r="B18" s="242"/>
      <c r="C18" s="184"/>
      <c r="D18" s="184"/>
      <c r="E18" s="184"/>
      <c r="F18" s="184"/>
      <c r="G18" s="184"/>
      <c r="H18" s="184"/>
      <c r="I18" s="184"/>
      <c r="J18" s="184"/>
      <c r="K18" s="184"/>
      <c r="L18" s="184"/>
      <c r="M18" s="157"/>
      <c r="N18" s="158"/>
      <c r="O18" s="158"/>
      <c r="P18" s="158"/>
      <c r="Q18" s="158"/>
      <c r="R18" s="158"/>
      <c r="S18" s="158"/>
      <c r="T18" s="158"/>
      <c r="U18" s="158"/>
      <c r="V18" s="158"/>
      <c r="W18" s="158"/>
      <c r="X18" s="158"/>
      <c r="Y18" s="158"/>
      <c r="Z18" s="158"/>
      <c r="AA18" s="158"/>
      <c r="AB18" s="1379"/>
      <c r="AC18" s="1380"/>
      <c r="AD18" s="158"/>
      <c r="AE18" s="158"/>
      <c r="AF18" s="158"/>
      <c r="AG18" s="158"/>
      <c r="AH18" s="158"/>
      <c r="AI18" s="158"/>
      <c r="AJ18" s="158"/>
      <c r="AK18" s="158"/>
      <c r="AL18" s="158"/>
      <c r="AM18" s="158"/>
      <c r="AN18" s="158"/>
      <c r="AO18" s="158"/>
      <c r="AP18" s="158"/>
      <c r="AQ18" s="158"/>
      <c r="AR18" s="1379"/>
      <c r="AS18" s="1380"/>
      <c r="AT18" s="158"/>
      <c r="AU18" s="158"/>
      <c r="AV18" s="158"/>
      <c r="AW18" s="158"/>
      <c r="AX18" s="158"/>
      <c r="AY18" s="158"/>
      <c r="AZ18" s="158"/>
      <c r="BA18" s="158"/>
      <c r="BB18" s="158"/>
      <c r="BC18" s="158"/>
      <c r="BD18" s="158"/>
      <c r="BE18" s="158"/>
      <c r="BF18" s="158"/>
      <c r="BG18" s="158"/>
      <c r="BH18" s="190"/>
      <c r="BI18" s="174">
        <v>4.04</v>
      </c>
      <c r="BJ18" s="174"/>
    </row>
    <row r="19" spans="1:62" s="161" customFormat="1" ht="14.25" customHeight="1" thickBot="1">
      <c r="A19" s="517"/>
      <c r="B19" s="750"/>
      <c r="C19" s="1118"/>
      <c r="D19" s="1118"/>
      <c r="E19" s="1118"/>
      <c r="F19" s="1118"/>
      <c r="G19" s="1118"/>
      <c r="H19" s="1118"/>
      <c r="I19" s="1118"/>
      <c r="J19" s="1118"/>
      <c r="K19" s="1118"/>
      <c r="L19" s="1118"/>
      <c r="M19" s="1381"/>
      <c r="N19" s="1382"/>
      <c r="O19" s="1382"/>
      <c r="P19" s="1382"/>
      <c r="Q19" s="1382"/>
      <c r="R19" s="1382"/>
      <c r="S19" s="1382"/>
      <c r="T19" s="1382"/>
      <c r="U19" s="1382"/>
      <c r="V19" s="1382"/>
      <c r="W19" s="1382"/>
      <c r="X19" s="1382"/>
      <c r="Y19" s="1382"/>
      <c r="Z19" s="1382"/>
      <c r="AA19" s="1382"/>
      <c r="AB19" s="1383"/>
      <c r="AC19" s="1384"/>
      <c r="AD19" s="1382"/>
      <c r="AE19" s="1382"/>
      <c r="AF19" s="1382"/>
      <c r="AG19" s="1382"/>
      <c r="AH19" s="1382"/>
      <c r="AI19" s="1382"/>
      <c r="AJ19" s="1382"/>
      <c r="AK19" s="1382"/>
      <c r="AL19" s="1382"/>
      <c r="AM19" s="1382"/>
      <c r="AN19" s="1382"/>
      <c r="AO19" s="1382"/>
      <c r="AP19" s="1382"/>
      <c r="AQ19" s="1382"/>
      <c r="AR19" s="1383"/>
      <c r="AS19" s="1384"/>
      <c r="AT19" s="1382"/>
      <c r="AU19" s="1382"/>
      <c r="AV19" s="1382"/>
      <c r="AW19" s="1382"/>
      <c r="AX19" s="1382"/>
      <c r="AY19" s="1382"/>
      <c r="AZ19" s="1382"/>
      <c r="BA19" s="1382"/>
      <c r="BB19" s="1382"/>
      <c r="BC19" s="1382"/>
      <c r="BD19" s="1382"/>
      <c r="BE19" s="1382"/>
      <c r="BF19" s="1382"/>
      <c r="BG19" s="1382"/>
      <c r="BH19" s="1385"/>
      <c r="BI19" s="186">
        <f>VLOOKUP(BI18,[1]eMHH!$I$4:$DV$515,65,FALSE)</f>
        <v>1</v>
      </c>
      <c r="BJ19" s="186"/>
    </row>
    <row r="20" spans="1:62" s="161" customFormat="1" ht="14.25" customHeight="1" thickTop="1">
      <c r="A20" s="526">
        <f>VLOOKUP(BI21,[1]eMHH!$F$4:$H$3000,3,FALSE)</f>
        <v>3.0399999999999991</v>
      </c>
      <c r="B20" s="749"/>
      <c r="C20" s="1292" t="str">
        <f>VLOOKUP(BI21,[1]eMHH!$I$4:$DV$3046,13,FALSE)</f>
        <v>Does the head of {name of council 1 / 2 / 3} have any other title? [IF YES] What is it?</v>
      </c>
      <c r="D20" s="1292"/>
      <c r="E20" s="1292"/>
      <c r="F20" s="1292"/>
      <c r="G20" s="1292"/>
      <c r="H20" s="1292"/>
      <c r="I20" s="1292"/>
      <c r="J20" s="1292"/>
      <c r="K20" s="1292"/>
      <c r="L20" s="1292"/>
      <c r="M20" s="1386" t="s">
        <v>7</v>
      </c>
      <c r="N20" s="1387" t="str">
        <f>VLOOKUP($BI21,[1]eMHH!$I$4:$DV$3046,15,FALSE)</f>
        <v>This Person Doesn't Have a Title or Position</v>
      </c>
      <c r="O20" s="1388"/>
      <c r="P20" s="1388"/>
      <c r="Q20" s="1389"/>
      <c r="R20" s="1390"/>
      <c r="S20" s="1389"/>
      <c r="T20" s="1389"/>
      <c r="U20" s="1391"/>
      <c r="V20" s="1392"/>
      <c r="W20" s="1386">
        <v>11</v>
      </c>
      <c r="X20" s="1393" t="str">
        <f>VLOOKUP($BI21,[1]eMHH!$I$4:$DV$3046,26,FALSE)</f>
        <v>Religious Scholar</v>
      </c>
      <c r="Y20" s="1143"/>
      <c r="Z20" s="1145"/>
      <c r="AA20" s="1143"/>
      <c r="AB20" s="1394"/>
      <c r="AC20" s="1135" t="s">
        <v>7</v>
      </c>
      <c r="AD20" s="1387" t="str">
        <f>VLOOKUP($BI21,[1]eMHH!$I$4:$DV$3046,15,FALSE)</f>
        <v>This Person Doesn't Have a Title or Position</v>
      </c>
      <c r="AE20" s="1388"/>
      <c r="AF20" s="1388"/>
      <c r="AG20" s="1389"/>
      <c r="AH20" s="1390"/>
      <c r="AI20" s="1389"/>
      <c r="AJ20" s="1389"/>
      <c r="AK20" s="1391"/>
      <c r="AL20" s="1392"/>
      <c r="AM20" s="1386">
        <v>11</v>
      </c>
      <c r="AN20" s="1393" t="str">
        <f>VLOOKUP($BI21,[1]eMHH!$I$4:$DV$3046,26,FALSE)</f>
        <v>Religious Scholar</v>
      </c>
      <c r="AO20" s="1143"/>
      <c r="AP20" s="1145"/>
      <c r="AQ20" s="1143"/>
      <c r="AR20" s="1394"/>
      <c r="AS20" s="1135" t="s">
        <v>7</v>
      </c>
      <c r="AT20" s="1387" t="str">
        <f>VLOOKUP($BI21,[1]eMHH!$I$4:$DV$3046,15,FALSE)</f>
        <v>This Person Doesn't Have a Title or Position</v>
      </c>
      <c r="AU20" s="1388"/>
      <c r="AV20" s="1388"/>
      <c r="AW20" s="1389"/>
      <c r="AX20" s="1390"/>
      <c r="AY20" s="1389"/>
      <c r="AZ20" s="1389"/>
      <c r="BA20" s="1391"/>
      <c r="BB20" s="1392"/>
      <c r="BC20" s="1386">
        <v>11</v>
      </c>
      <c r="BD20" s="1393" t="str">
        <f>VLOOKUP($BI21,[1]eMHH!$I$4:$DV$3046,26,FALSE)</f>
        <v>Religious Scholar</v>
      </c>
      <c r="BE20" s="1143"/>
      <c r="BF20" s="1145"/>
      <c r="BG20" s="1143"/>
      <c r="BH20" s="1395"/>
    </row>
    <row r="21" spans="1:62" s="161" customFormat="1" ht="14.25" customHeight="1">
      <c r="A21" s="241"/>
      <c r="B21" s="242"/>
      <c r="C21" s="184"/>
      <c r="D21" s="184"/>
      <c r="E21" s="184"/>
      <c r="F21" s="184"/>
      <c r="G21" s="184"/>
      <c r="H21" s="184"/>
      <c r="I21" s="184"/>
      <c r="J21" s="184"/>
      <c r="K21" s="184"/>
      <c r="L21" s="184"/>
      <c r="M21" s="195">
        <v>1</v>
      </c>
      <c r="N21" s="199" t="str">
        <f>VLOOKUP($BI21,[1]eMHH!$I$4:$DV$3046,16,FALSE)</f>
        <v>Malik</v>
      </c>
      <c r="O21" s="189"/>
      <c r="P21" s="189"/>
      <c r="R21" s="266">
        <v>6</v>
      </c>
      <c r="S21" s="344" t="str">
        <f>VLOOKUP($BI21,[1]eMHH!$I$4:$DV$3046,21,FALSE)</f>
        <v>Baay</v>
      </c>
      <c r="U21" s="178"/>
      <c r="W21" s="175">
        <v>12</v>
      </c>
      <c r="X21" s="272" t="str">
        <f>VLOOKUP($BI21,[1]eMHH!$I$4:$DV$3046,27,FALSE)</f>
        <v>Whitebeard</v>
      </c>
      <c r="Z21" s="663"/>
      <c r="AB21" s="1093"/>
      <c r="AC21" s="1103">
        <v>1</v>
      </c>
      <c r="AD21" s="199" t="str">
        <f>VLOOKUP($BI21,[1]eMHH!$I$4:$DV$3046,16,FALSE)</f>
        <v>Malik</v>
      </c>
      <c r="AE21" s="189"/>
      <c r="AF21" s="189"/>
      <c r="AH21" s="266">
        <v>6</v>
      </c>
      <c r="AI21" s="344" t="str">
        <f>VLOOKUP($BI21,[1]eMHH!$I$4:$DV$3046,21,FALSE)</f>
        <v>Baay</v>
      </c>
      <c r="AK21" s="178"/>
      <c r="AM21" s="175">
        <v>12</v>
      </c>
      <c r="AN21" s="272" t="str">
        <f>VLOOKUP($BI21,[1]eMHH!$I$4:$DV$3046,27,FALSE)</f>
        <v>Whitebeard</v>
      </c>
      <c r="AP21" s="663"/>
      <c r="AR21" s="1093"/>
      <c r="AS21" s="1103">
        <v>1</v>
      </c>
      <c r="AT21" s="199" t="str">
        <f>VLOOKUP($BI21,[1]eMHH!$I$4:$DV$3046,16,FALSE)</f>
        <v>Malik</v>
      </c>
      <c r="AU21" s="189"/>
      <c r="AV21" s="189"/>
      <c r="AX21" s="266">
        <v>6</v>
      </c>
      <c r="AY21" s="344" t="str">
        <f>VLOOKUP($BI21,[1]eMHH!$I$4:$DV$3046,21,FALSE)</f>
        <v>Baay</v>
      </c>
      <c r="BA21" s="178"/>
      <c r="BC21" s="175">
        <v>12</v>
      </c>
      <c r="BD21" s="272" t="str">
        <f>VLOOKUP($BI21,[1]eMHH!$I$4:$DV$3046,27,FALSE)</f>
        <v>Whitebeard</v>
      </c>
      <c r="BF21" s="663"/>
      <c r="BH21" s="285"/>
      <c r="BI21" s="174">
        <v>4.05</v>
      </c>
      <c r="BJ21" s="174"/>
    </row>
    <row r="22" spans="1:62" s="161" customFormat="1" ht="14.25" customHeight="1">
      <c r="A22" s="241"/>
      <c r="B22" s="242"/>
      <c r="C22" s="184"/>
      <c r="D22" s="184"/>
      <c r="E22" s="184"/>
      <c r="F22" s="184"/>
      <c r="G22" s="184"/>
      <c r="H22" s="184"/>
      <c r="I22" s="184"/>
      <c r="J22" s="184"/>
      <c r="K22" s="184"/>
      <c r="L22" s="184"/>
      <c r="M22" s="175">
        <v>2</v>
      </c>
      <c r="N22" s="199" t="str">
        <f>VLOOKUP($BI21,[1]eMHH!$I$4:$DV$3046,17,FALSE)</f>
        <v>Arbab</v>
      </c>
      <c r="R22" s="175">
        <v>7</v>
      </c>
      <c r="S22" s="344" t="str">
        <f>VLOOKUP($BI21,[1]eMHH!$I$4:$DV$3046,22,FALSE)</f>
        <v>Mullah</v>
      </c>
      <c r="U22" s="1396"/>
      <c r="W22" s="175">
        <v>13</v>
      </c>
      <c r="X22" s="272" t="str">
        <f>VLOOKUP($BI21,[1]eMHH!$I$4:$DV$3046,28,FALSE)</f>
        <v>Tribal Elder</v>
      </c>
      <c r="Z22" s="663"/>
      <c r="AA22" s="663"/>
      <c r="AB22" s="1397"/>
      <c r="AC22" s="1092">
        <v>2</v>
      </c>
      <c r="AD22" s="199" t="str">
        <f>VLOOKUP($BI21,[1]eMHH!$I$4:$DV$3046,17,FALSE)</f>
        <v>Arbab</v>
      </c>
      <c r="AH22" s="175">
        <v>7</v>
      </c>
      <c r="AI22" s="344" t="str">
        <f>VLOOKUP($BI21,[1]eMHH!$I$4:$DV$3046,22,FALSE)</f>
        <v>Mullah</v>
      </c>
      <c r="AK22" s="1396"/>
      <c r="AM22" s="175">
        <v>13</v>
      </c>
      <c r="AN22" s="272" t="str">
        <f>VLOOKUP($BI21,[1]eMHH!$I$4:$DV$3046,28,FALSE)</f>
        <v>Tribal Elder</v>
      </c>
      <c r="AP22" s="663"/>
      <c r="AQ22" s="663"/>
      <c r="AR22" s="1397"/>
      <c r="AS22" s="1092">
        <v>2</v>
      </c>
      <c r="AT22" s="199" t="str">
        <f>VLOOKUP($BI21,[1]eMHH!$I$4:$DV$3046,17,FALSE)</f>
        <v>Arbab</v>
      </c>
      <c r="AX22" s="175">
        <v>7</v>
      </c>
      <c r="AY22" s="344" t="str">
        <f>VLOOKUP($BI21,[1]eMHH!$I$4:$DV$3046,22,FALSE)</f>
        <v>Mullah</v>
      </c>
      <c r="BA22" s="1396"/>
      <c r="BC22" s="175">
        <v>13</v>
      </c>
      <c r="BD22" s="272" t="str">
        <f>VLOOKUP($BI21,[1]eMHH!$I$4:$DV$3046,28,FALSE)</f>
        <v>Tribal Elder</v>
      </c>
      <c r="BF22" s="663"/>
      <c r="BG22" s="663"/>
      <c r="BH22" s="1042"/>
      <c r="BI22" s="186">
        <f>VLOOKUP(BI21,[1]eMHH!$I$4:$DV$515,65,FALSE)</f>
        <v>18</v>
      </c>
      <c r="BJ22" s="186"/>
    </row>
    <row r="23" spans="1:62" s="161" customFormat="1" ht="14.25" customHeight="1">
      <c r="A23" s="241"/>
      <c r="B23" s="242"/>
      <c r="C23" s="184"/>
      <c r="D23" s="184"/>
      <c r="E23" s="184"/>
      <c r="F23" s="184"/>
      <c r="G23" s="184"/>
      <c r="H23" s="184"/>
      <c r="I23" s="184"/>
      <c r="J23" s="184"/>
      <c r="K23" s="184"/>
      <c r="L23" s="184"/>
      <c r="M23" s="175">
        <v>3</v>
      </c>
      <c r="N23" s="188" t="str">
        <f>VLOOKUP($BI21,[1]eMHH!$I$4:$DV$3046,18,FALSE)</f>
        <v>Qariyadar</v>
      </c>
      <c r="R23" s="195">
        <v>8</v>
      </c>
      <c r="S23" s="344" t="str">
        <f>VLOOKUP($BI21,[1]eMHH!$I$4:$DV$3046,23,FALSE)</f>
        <v>Imam</v>
      </c>
      <c r="U23" s="1396"/>
      <c r="W23" s="175">
        <v>14</v>
      </c>
      <c r="X23" s="272" t="str">
        <f>VLOOKUP($BI21,[1]eMHH!$I$4:$DV$3046,29,FALSE)</f>
        <v>Local Commander</v>
      </c>
      <c r="Z23" s="663"/>
      <c r="AA23" s="663"/>
      <c r="AB23" s="1397"/>
      <c r="AC23" s="1092">
        <v>3</v>
      </c>
      <c r="AD23" s="188" t="str">
        <f>VLOOKUP($BI21,[1]eMHH!$I$4:$DV$3046,18,FALSE)</f>
        <v>Qariyadar</v>
      </c>
      <c r="AH23" s="195">
        <v>8</v>
      </c>
      <c r="AI23" s="344" t="str">
        <f>VLOOKUP($BI21,[1]eMHH!$I$4:$DV$3046,23,FALSE)</f>
        <v>Imam</v>
      </c>
      <c r="AK23" s="1396"/>
      <c r="AM23" s="175">
        <v>14</v>
      </c>
      <c r="AN23" s="272" t="str">
        <f>VLOOKUP($BI21,[1]eMHH!$I$4:$DV$3046,29,FALSE)</f>
        <v>Local Commander</v>
      </c>
      <c r="AP23" s="663"/>
      <c r="AQ23" s="663"/>
      <c r="AR23" s="1397"/>
      <c r="AS23" s="1092">
        <v>3</v>
      </c>
      <c r="AT23" s="188" t="str">
        <f>VLOOKUP($BI21,[1]eMHH!$I$4:$DV$3046,18,FALSE)</f>
        <v>Qariyadar</v>
      </c>
      <c r="AX23" s="195">
        <v>8</v>
      </c>
      <c r="AY23" s="344" t="str">
        <f>VLOOKUP($BI21,[1]eMHH!$I$4:$DV$3046,23,FALSE)</f>
        <v>Imam</v>
      </c>
      <c r="BA23" s="1396"/>
      <c r="BC23" s="175">
        <v>14</v>
      </c>
      <c r="BD23" s="272" t="str">
        <f>VLOOKUP($BI21,[1]eMHH!$I$4:$DV$3046,29,FALSE)</f>
        <v>Local Commander</v>
      </c>
      <c r="BF23" s="663"/>
      <c r="BG23" s="663"/>
      <c r="BH23" s="1042"/>
      <c r="BI23" s="193">
        <f>VLOOKUP(BI21,[1]eMHH!$I$4:$DV$3046,4,FALSE)</f>
        <v>0</v>
      </c>
      <c r="BJ23" s="193"/>
    </row>
    <row r="24" spans="1:62" s="161" customFormat="1" ht="14.25" customHeight="1">
      <c r="A24" s="241"/>
      <c r="B24" s="242"/>
      <c r="C24" s="184"/>
      <c r="D24" s="184"/>
      <c r="E24" s="184"/>
      <c r="F24" s="184"/>
      <c r="G24" s="184"/>
      <c r="H24" s="184"/>
      <c r="I24" s="184"/>
      <c r="J24" s="184"/>
      <c r="K24" s="184"/>
      <c r="L24" s="184"/>
      <c r="M24" s="175">
        <v>4</v>
      </c>
      <c r="N24" s="188" t="str">
        <f>VLOOKUP($BI21,[1]eMHH!$I$4:$DV$3046,19,FALSE)</f>
        <v>Khan</v>
      </c>
      <c r="R24" s="175">
        <v>9</v>
      </c>
      <c r="S24" s="344" t="str">
        <f>VLOOKUP($BI21,[1]eMHH!$I$4:$DV$3046,24,FALSE)</f>
        <v>Mosque Mullah</v>
      </c>
      <c r="U24" s="178"/>
      <c r="W24" s="175">
        <v>15</v>
      </c>
      <c r="X24" s="272" t="str">
        <f>VLOOKUP($BI21,[1]eMHH!$I$4:$DV$3046,30,FALSE)</f>
        <v>Mujahed</v>
      </c>
      <c r="Y24" s="237"/>
      <c r="Z24" s="237"/>
      <c r="AC24" s="1092">
        <v>4</v>
      </c>
      <c r="AD24" s="188" t="str">
        <f>VLOOKUP($BI21,[1]eMHH!$I$4:$DV$3046,19,FALSE)</f>
        <v>Khan</v>
      </c>
      <c r="AH24" s="175">
        <v>9</v>
      </c>
      <c r="AI24" s="344" t="str">
        <f>VLOOKUP($BI21,[1]eMHH!$I$4:$DV$3046,24,FALSE)</f>
        <v>Mosque Mullah</v>
      </c>
      <c r="AK24" s="178"/>
      <c r="AM24" s="175">
        <v>15</v>
      </c>
      <c r="AN24" s="272" t="str">
        <f>VLOOKUP($BI21,[1]eMHH!$I$4:$DV$3046,30,FALSE)</f>
        <v>Mujahed</v>
      </c>
      <c r="AO24" s="237"/>
      <c r="AP24" s="237"/>
      <c r="AS24" s="1092">
        <v>4</v>
      </c>
      <c r="AT24" s="188" t="str">
        <f>VLOOKUP($BI21,[1]eMHH!$I$4:$DV$3046,19,FALSE)</f>
        <v>Khan</v>
      </c>
      <c r="AX24" s="175">
        <v>9</v>
      </c>
      <c r="AY24" s="344" t="str">
        <f>VLOOKUP($BI21,[1]eMHH!$I$4:$DV$3046,24,FALSE)</f>
        <v>Mosque Mullah</v>
      </c>
      <c r="BA24" s="178"/>
      <c r="BC24" s="175">
        <v>15</v>
      </c>
      <c r="BD24" s="272" t="str">
        <f>VLOOKUP($BI21,[1]eMHH!$I$4:$DV$3046,30,FALSE)</f>
        <v>Mujahed</v>
      </c>
      <c r="BE24" s="237"/>
      <c r="BF24" s="237"/>
      <c r="BH24" s="285"/>
      <c r="BI24" s="210"/>
      <c r="BJ24" s="210"/>
    </row>
    <row r="25" spans="1:62" s="161" customFormat="1" ht="14.25" customHeight="1">
      <c r="A25" s="241"/>
      <c r="B25" s="242"/>
      <c r="C25" s="184"/>
      <c r="D25" s="184"/>
      <c r="E25" s="184"/>
      <c r="F25" s="184"/>
      <c r="G25" s="184"/>
      <c r="H25" s="184"/>
      <c r="I25" s="184"/>
      <c r="J25" s="184"/>
      <c r="K25" s="184"/>
      <c r="L25" s="184"/>
      <c r="M25" s="266">
        <v>5</v>
      </c>
      <c r="N25" s="344" t="str">
        <f>VLOOKUP($BI21,[1]eMHH!$I$4:$DV$3046,20,FALSE)</f>
        <v>Beg</v>
      </c>
      <c r="R25" s="266">
        <v>10</v>
      </c>
      <c r="S25" s="272" t="str">
        <f>VLOOKUP($BI21,[1]eMHH!$I$4:$DV$3046,25,FALSE)</f>
        <v>Mawlawi</v>
      </c>
      <c r="W25" s="214">
        <v>16</v>
      </c>
      <c r="X25" s="815" t="str">
        <f>VLOOKUP($BI21,[1]eMHH!$I$4:$DV$3046,31,FALSE)</f>
        <v>People's Representative</v>
      </c>
      <c r="AC25" s="1103">
        <v>5</v>
      </c>
      <c r="AD25" s="344" t="str">
        <f>VLOOKUP($BI21,[1]eMHH!$I$4:$DV$3046,20,FALSE)</f>
        <v>Beg</v>
      </c>
      <c r="AH25" s="266">
        <v>10</v>
      </c>
      <c r="AI25" s="272" t="str">
        <f>VLOOKUP($BI21,[1]eMHH!$I$4:$DV$3046,25,FALSE)</f>
        <v>Mawlawi</v>
      </c>
      <c r="AM25" s="175">
        <v>16</v>
      </c>
      <c r="AN25" s="815" t="str">
        <f>VLOOKUP($BI21,[1]eMHH!$I$4:$DV$3046,31,FALSE)</f>
        <v>People's Representative</v>
      </c>
      <c r="AS25" s="1103">
        <v>5</v>
      </c>
      <c r="AT25" s="344" t="str">
        <f>VLOOKUP($BI21,[1]eMHH!$I$4:$DV$3046,20,FALSE)</f>
        <v>Beg</v>
      </c>
      <c r="AX25" s="266">
        <v>10</v>
      </c>
      <c r="AY25" s="272" t="str">
        <f>VLOOKUP($BI21,[1]eMHH!$I$4:$DV$3046,25,FALSE)</f>
        <v>Mawlawi</v>
      </c>
      <c r="BC25" s="214">
        <v>16</v>
      </c>
      <c r="BD25" s="815" t="str">
        <f>VLOOKUP($BI21,[1]eMHH!$I$4:$DV$3046,31,FALSE)</f>
        <v>People's Representative</v>
      </c>
      <c r="BG25" s="220"/>
      <c r="BH25" s="424"/>
      <c r="BI25" s="338"/>
      <c r="BJ25" s="338"/>
    </row>
    <row r="26" spans="1:62" s="161" customFormat="1" ht="14.25" customHeight="1">
      <c r="A26" s="241"/>
      <c r="B26" s="242"/>
      <c r="C26" s="184"/>
      <c r="D26" s="184"/>
      <c r="E26" s="184"/>
      <c r="F26" s="184"/>
      <c r="G26" s="184"/>
      <c r="H26" s="184"/>
      <c r="I26" s="184"/>
      <c r="J26" s="184"/>
      <c r="K26" s="184"/>
      <c r="L26" s="184"/>
      <c r="M26" s="200" t="s">
        <v>9</v>
      </c>
      <c r="N26" s="1398" t="str">
        <f>VLOOKUP($BI21,[1]eMHH!$I$4:$DV$3046,32,FALSE)</f>
        <v>Other:</v>
      </c>
      <c r="O26" s="1193"/>
      <c r="P26" s="1194"/>
      <c r="Q26" s="1194"/>
      <c r="R26" s="1194"/>
      <c r="S26" s="1194"/>
      <c r="T26" s="1194"/>
      <c r="U26" s="1194"/>
      <c r="V26" s="1194"/>
      <c r="W26" s="1194"/>
      <c r="X26" s="1194"/>
      <c r="Y26" s="1194"/>
      <c r="Z26" s="1194"/>
      <c r="AA26" s="1194"/>
      <c r="AB26" s="1164" t="s">
        <v>0</v>
      </c>
      <c r="AC26" s="1172" t="s">
        <v>9</v>
      </c>
      <c r="AD26" s="1398" t="str">
        <f>VLOOKUP($BI21,[1]eMHH!$I$4:$DV$3046,32,FALSE)</f>
        <v>Other:</v>
      </c>
      <c r="AE26" s="1193"/>
      <c r="AF26" s="1194"/>
      <c r="AG26" s="1194"/>
      <c r="AH26" s="1194"/>
      <c r="AI26" s="1194"/>
      <c r="AJ26" s="1194"/>
      <c r="AK26" s="1194"/>
      <c r="AL26" s="1194"/>
      <c r="AM26" s="1194"/>
      <c r="AN26" s="1194"/>
      <c r="AO26" s="1194"/>
      <c r="AP26" s="1194"/>
      <c r="AQ26" s="1194"/>
      <c r="AR26" s="1164" t="s">
        <v>0</v>
      </c>
      <c r="AS26" s="1172" t="s">
        <v>9</v>
      </c>
      <c r="AT26" s="1398" t="str">
        <f>VLOOKUP($BI21,[1]eMHH!$I$4:$DV$3046,32,FALSE)</f>
        <v>Other:</v>
      </c>
      <c r="AU26" s="1193"/>
      <c r="AV26" s="1194"/>
      <c r="AW26" s="1194"/>
      <c r="AX26" s="1194"/>
      <c r="AY26" s="1194"/>
      <c r="AZ26" s="1194"/>
      <c r="BA26" s="1194"/>
      <c r="BB26" s="1194"/>
      <c r="BC26" s="1194"/>
      <c r="BD26" s="1194"/>
      <c r="BE26" s="1194"/>
      <c r="BF26" s="1194"/>
      <c r="BG26" s="1194"/>
      <c r="BH26" s="1164" t="s">
        <v>0</v>
      </c>
      <c r="BI26" s="455"/>
      <c r="BJ26" s="455"/>
    </row>
    <row r="27" spans="1:62" ht="14.25" customHeight="1" thickBot="1">
      <c r="A27" s="517"/>
      <c r="B27" s="750"/>
      <c r="C27" s="1118"/>
      <c r="D27" s="1118"/>
      <c r="E27" s="1118"/>
      <c r="F27" s="1118"/>
      <c r="G27" s="1118"/>
      <c r="H27" s="1118"/>
      <c r="I27" s="1118"/>
      <c r="J27" s="1118"/>
      <c r="K27" s="1118"/>
      <c r="L27" s="1118"/>
      <c r="M27" s="1399"/>
      <c r="N27" s="1400"/>
      <c r="O27" s="1228"/>
      <c r="P27" s="1229"/>
      <c r="Q27" s="1229"/>
      <c r="R27" s="1229"/>
      <c r="S27" s="1229"/>
      <c r="T27" s="1229"/>
      <c r="U27" s="1229"/>
      <c r="V27" s="1229"/>
      <c r="W27" s="1229"/>
      <c r="X27" s="1229"/>
      <c r="Y27" s="1229"/>
      <c r="Z27" s="1229"/>
      <c r="AA27" s="1229"/>
      <c r="AB27" s="1401" t="s">
        <v>1</v>
      </c>
      <c r="AC27" s="1223"/>
      <c r="AD27" s="1400"/>
      <c r="AE27" s="1228"/>
      <c r="AF27" s="1229"/>
      <c r="AG27" s="1229"/>
      <c r="AH27" s="1229"/>
      <c r="AI27" s="1229"/>
      <c r="AJ27" s="1229"/>
      <c r="AK27" s="1229"/>
      <c r="AL27" s="1229"/>
      <c r="AM27" s="1229"/>
      <c r="AN27" s="1229"/>
      <c r="AO27" s="1229"/>
      <c r="AP27" s="1229"/>
      <c r="AQ27" s="1229"/>
      <c r="AR27" s="1401" t="s">
        <v>1</v>
      </c>
      <c r="AS27" s="1223"/>
      <c r="AT27" s="1400"/>
      <c r="AU27" s="1228"/>
      <c r="AV27" s="1229"/>
      <c r="AW27" s="1229"/>
      <c r="AX27" s="1229"/>
      <c r="AY27" s="1229"/>
      <c r="AZ27" s="1229"/>
      <c r="BA27" s="1229"/>
      <c r="BB27" s="1229"/>
      <c r="BC27" s="1229"/>
      <c r="BD27" s="1229"/>
      <c r="BE27" s="1229"/>
      <c r="BF27" s="1229"/>
      <c r="BG27" s="1229"/>
      <c r="BH27" s="1401" t="s">
        <v>1</v>
      </c>
      <c r="BI27" s="174">
        <v>4.0599999999999996</v>
      </c>
      <c r="BJ27" s="174"/>
    </row>
    <row r="28" spans="1:62" ht="14.25" customHeight="1" thickTop="1">
      <c r="A28" s="241">
        <f>VLOOKUP(BI27,[1]eMHH!$F$4:$H$3000,3,FALSE)</f>
        <v>3.0499999999999989</v>
      </c>
      <c r="B28" s="242"/>
      <c r="C28" s="1292" t="str">
        <f>VLOOKUP(BI27,[1]eMHH!$I$4:$DV$3046,13,FALSE)</f>
        <v>How did this person become head of {name of council 1 / 2/ 3}?</v>
      </c>
      <c r="D28" s="1292"/>
      <c r="E28" s="1292"/>
      <c r="F28" s="1292"/>
      <c r="G28" s="1292"/>
      <c r="H28" s="1292"/>
      <c r="I28" s="1292"/>
      <c r="J28" s="1292"/>
      <c r="K28" s="1292"/>
      <c r="L28" s="1292"/>
      <c r="M28" s="1376">
        <v>1</v>
      </c>
      <c r="N28" s="1142" t="str">
        <f>VLOOKUP($BI27,[1]eMHH!$I$4:$DV$3046,15,FALSE)</f>
        <v>Position is Inherited From Father or Family</v>
      </c>
      <c r="O28" s="1402"/>
      <c r="P28" s="1402"/>
      <c r="Q28" s="1402"/>
      <c r="R28" s="1403"/>
      <c r="S28" s="1403"/>
      <c r="T28" s="1143"/>
      <c r="U28" s="1144"/>
      <c r="V28" s="1143"/>
      <c r="W28" s="1143"/>
      <c r="X28" s="1403"/>
      <c r="Y28" s="1403"/>
      <c r="Z28" s="1145"/>
      <c r="AA28" s="1145"/>
      <c r="AB28" s="1404"/>
      <c r="AC28" s="1141">
        <v>1</v>
      </c>
      <c r="AD28" s="1142" t="str">
        <f>VLOOKUP($BI27,[1]eMHH!$I$4:$DV$3046,15,FALSE)</f>
        <v>Position is Inherited From Father or Family</v>
      </c>
      <c r="AE28" s="1402"/>
      <c r="AF28" s="1402"/>
      <c r="AG28" s="1402"/>
      <c r="AH28" s="1403"/>
      <c r="AI28" s="1403"/>
      <c r="AJ28" s="1143"/>
      <c r="AK28" s="1144"/>
      <c r="AL28" s="1143"/>
      <c r="AM28" s="1143"/>
      <c r="AN28" s="1403"/>
      <c r="AO28" s="1403"/>
      <c r="AP28" s="1145"/>
      <c r="AQ28" s="1145"/>
      <c r="AR28" s="1404"/>
      <c r="AS28" s="1141">
        <v>1</v>
      </c>
      <c r="AT28" s="1142" t="str">
        <f>VLOOKUP($BI27,[1]eMHH!$I$4:$DV$3046,15,FALSE)</f>
        <v>Position is Inherited From Father or Family</v>
      </c>
      <c r="AU28" s="1402"/>
      <c r="AV28" s="1402"/>
      <c r="AW28" s="1402"/>
      <c r="AX28" s="1403"/>
      <c r="AY28" s="1403"/>
      <c r="AZ28" s="1143"/>
      <c r="BA28" s="1144"/>
      <c r="BB28" s="1143"/>
      <c r="BC28" s="1143"/>
      <c r="BD28" s="1403"/>
      <c r="BE28" s="1403"/>
      <c r="BF28" s="1145"/>
      <c r="BG28" s="1145"/>
      <c r="BH28" s="1405"/>
      <c r="BI28" s="186">
        <f>VLOOKUP(BI27,[1]eMHH!$I$4:$DV$515,65,FALSE)</f>
        <v>17</v>
      </c>
      <c r="BJ28" s="186"/>
    </row>
    <row r="29" spans="1:62" ht="14.25" customHeight="1">
      <c r="A29" s="241"/>
      <c r="B29" s="242"/>
      <c r="C29" s="184"/>
      <c r="D29" s="184"/>
      <c r="E29" s="184"/>
      <c r="F29" s="184"/>
      <c r="G29" s="184"/>
      <c r="H29" s="184"/>
      <c r="I29" s="184"/>
      <c r="J29" s="184"/>
      <c r="K29" s="184"/>
      <c r="L29" s="184"/>
      <c r="M29" s="1406" t="str">
        <f>VLOOKUP($BI27,[1]eMHH!$I$4:$DV$3046,16,FALSE)</f>
        <v>Selected by . . .</v>
      </c>
      <c r="N29" s="1161"/>
      <c r="O29" s="1161"/>
      <c r="P29" s="1161"/>
      <c r="Q29" s="1161"/>
      <c r="R29" s="1161"/>
      <c r="S29" s="1161"/>
      <c r="T29" s="1161"/>
      <c r="U29" s="1161"/>
      <c r="V29" s="1161"/>
      <c r="W29" s="1161"/>
      <c r="X29" s="1161"/>
      <c r="Y29" s="1161"/>
      <c r="Z29" s="1161"/>
      <c r="AA29" s="1161"/>
      <c r="AB29" s="1162"/>
      <c r="AC29" s="1160" t="str">
        <f>VLOOKUP($BI27,[1]eMHH!$I$4:$DV$3046,16,FALSE)</f>
        <v>Selected by . . .</v>
      </c>
      <c r="AD29" s="1161"/>
      <c r="AE29" s="1161"/>
      <c r="AF29" s="1161"/>
      <c r="AG29" s="1161"/>
      <c r="AH29" s="1161"/>
      <c r="AI29" s="1161"/>
      <c r="AJ29" s="1161"/>
      <c r="AK29" s="1161"/>
      <c r="AL29" s="1161"/>
      <c r="AM29" s="1161"/>
      <c r="AN29" s="1161"/>
      <c r="AO29" s="1161"/>
      <c r="AP29" s="1161"/>
      <c r="AQ29" s="1161"/>
      <c r="AR29" s="1162"/>
      <c r="AS29" s="1160" t="str">
        <f>VLOOKUP($BI27,[1]eMHH!$I$4:$DV$3046,16,FALSE)</f>
        <v>Selected by . . .</v>
      </c>
      <c r="AT29" s="1161"/>
      <c r="AU29" s="1161"/>
      <c r="AV29" s="1161"/>
      <c r="AW29" s="1161"/>
      <c r="AX29" s="1161"/>
      <c r="AY29" s="1161"/>
      <c r="AZ29" s="1161"/>
      <c r="BA29" s="1161"/>
      <c r="BB29" s="1161"/>
      <c r="BC29" s="1161"/>
      <c r="BD29" s="1161"/>
      <c r="BE29" s="1161"/>
      <c r="BF29" s="1161"/>
      <c r="BG29" s="1161"/>
      <c r="BH29" s="1407"/>
      <c r="BI29" s="193">
        <f>VLOOKUP(BI27,[1]eMHH!$I$4:$DV$3046,4,FALSE)</f>
        <v>0</v>
      </c>
      <c r="BJ29" s="193"/>
    </row>
    <row r="30" spans="1:62" ht="14.25" customHeight="1">
      <c r="A30" s="241"/>
      <c r="B30" s="242"/>
      <c r="C30" s="184"/>
      <c r="D30" s="184"/>
      <c r="E30" s="184"/>
      <c r="F30" s="184"/>
      <c r="G30" s="184"/>
      <c r="H30" s="184"/>
      <c r="I30" s="184"/>
      <c r="J30" s="184"/>
      <c r="K30" s="184"/>
      <c r="L30" s="184"/>
      <c r="M30" s="195">
        <v>2</v>
      </c>
      <c r="N30" s="331" t="str">
        <f>VLOOKUP($BI27,[1]eMHH!$I$4:$DV$3046,17,FALSE)</f>
        <v>Powerful People in Village</v>
      </c>
      <c r="O30" s="161"/>
      <c r="P30" s="161"/>
      <c r="Q30" s="161"/>
      <c r="R30" s="155"/>
      <c r="S30" s="155"/>
      <c r="T30" s="449">
        <v>10</v>
      </c>
      <c r="U30" s="1408" t="str">
        <f>VLOOKUP($BI27,[1]eMHH!$I$4:$DV$3046,25,FALSE)</f>
        <v>Secret Ballot Election Open to All Villagers</v>
      </c>
      <c r="V30" s="1409"/>
      <c r="W30" s="1409"/>
      <c r="X30" s="1409"/>
      <c r="Y30" s="1409"/>
      <c r="Z30" s="1409"/>
      <c r="AA30" s="1409"/>
      <c r="AB30" s="1410"/>
      <c r="AC30" s="1103">
        <v>2</v>
      </c>
      <c r="AD30" s="331" t="str">
        <f>VLOOKUP($BI27,[1]eMHH!$I$4:$DV$3046,17,FALSE)</f>
        <v>Powerful People in Village</v>
      </c>
      <c r="AE30" s="161"/>
      <c r="AF30" s="161"/>
      <c r="AG30" s="161"/>
      <c r="AH30" s="155"/>
      <c r="AI30" s="155"/>
      <c r="AJ30" s="449">
        <v>10</v>
      </c>
      <c r="AK30" s="1408" t="str">
        <f>VLOOKUP($BI27,[1]eMHH!$I$4:$DV$3046,25,FALSE)</f>
        <v>Secret Ballot Election Open to All Villagers</v>
      </c>
      <c r="AL30" s="1409"/>
      <c r="AM30" s="1409"/>
      <c r="AN30" s="1409"/>
      <c r="AO30" s="1409"/>
      <c r="AP30" s="1409"/>
      <c r="AQ30" s="1409"/>
      <c r="AR30" s="1410"/>
      <c r="AS30" s="1103">
        <v>2</v>
      </c>
      <c r="AT30" s="331" t="str">
        <f>VLOOKUP($BI27,[1]eMHH!$I$4:$DV$3046,17,FALSE)</f>
        <v>Powerful People in Village</v>
      </c>
      <c r="AU30" s="161"/>
      <c r="AV30" s="161"/>
      <c r="AW30" s="161"/>
      <c r="AX30" s="155"/>
      <c r="AY30" s="155"/>
      <c r="AZ30" s="449">
        <v>10</v>
      </c>
      <c r="BA30" s="1408" t="str">
        <f>VLOOKUP($BI27,[1]eMHH!$I$4:$DV$3046,25,FALSE)</f>
        <v>Secret Ballot Election Open to All Villagers</v>
      </c>
      <c r="BB30" s="1409"/>
      <c r="BC30" s="1409"/>
      <c r="BD30" s="1409"/>
      <c r="BE30" s="1409"/>
      <c r="BF30" s="1409"/>
      <c r="BG30" s="1409"/>
      <c r="BH30" s="1411"/>
      <c r="BI30" s="210"/>
      <c r="BJ30" s="210"/>
    </row>
    <row r="31" spans="1:62" ht="14.25" customHeight="1">
      <c r="A31" s="241"/>
      <c r="B31" s="242"/>
      <c r="C31" s="184"/>
      <c r="D31" s="184"/>
      <c r="E31" s="184"/>
      <c r="F31" s="184"/>
      <c r="G31" s="184"/>
      <c r="H31" s="184"/>
      <c r="I31" s="184"/>
      <c r="J31" s="184"/>
      <c r="K31" s="184"/>
      <c r="L31" s="184"/>
      <c r="M31" s="214">
        <v>3</v>
      </c>
      <c r="N31" s="250" t="str">
        <f>VLOOKUP($BI27,[1]eMHH!$I$4:$DV$3046,18,FALSE)</f>
        <v>White Beards</v>
      </c>
      <c r="O31" s="969"/>
      <c r="P31" s="969"/>
      <c r="Q31" s="969"/>
      <c r="R31" s="969"/>
      <c r="S31" s="562"/>
      <c r="T31" s="449"/>
      <c r="U31" s="1412"/>
      <c r="V31" s="1413"/>
      <c r="W31" s="1413"/>
      <c r="X31" s="1413"/>
      <c r="Y31" s="1413"/>
      <c r="Z31" s="1413"/>
      <c r="AA31" s="1413"/>
      <c r="AB31" s="1414"/>
      <c r="AC31" s="1094">
        <v>3</v>
      </c>
      <c r="AD31" s="250" t="str">
        <f>VLOOKUP($BI27,[1]eMHH!$I$4:$DV$3046,18,FALSE)</f>
        <v>White Beards</v>
      </c>
      <c r="AE31" s="969"/>
      <c r="AF31" s="969"/>
      <c r="AG31" s="969"/>
      <c r="AH31" s="969"/>
      <c r="AI31" s="562"/>
      <c r="AJ31" s="449"/>
      <c r="AK31" s="1412"/>
      <c r="AL31" s="1413"/>
      <c r="AM31" s="1413"/>
      <c r="AN31" s="1413"/>
      <c r="AO31" s="1413"/>
      <c r="AP31" s="1413"/>
      <c r="AQ31" s="1413"/>
      <c r="AR31" s="1414"/>
      <c r="AS31" s="1094">
        <v>3</v>
      </c>
      <c r="AT31" s="250" t="str">
        <f>VLOOKUP($BI27,[1]eMHH!$I$4:$DV$3046,18,FALSE)</f>
        <v>White Beards</v>
      </c>
      <c r="AU31" s="969"/>
      <c r="AV31" s="969"/>
      <c r="AW31" s="969"/>
      <c r="AX31" s="969"/>
      <c r="AY31" s="562"/>
      <c r="AZ31" s="449"/>
      <c r="BA31" s="1412"/>
      <c r="BB31" s="1413"/>
      <c r="BC31" s="1413"/>
      <c r="BD31" s="1413"/>
      <c r="BE31" s="1413"/>
      <c r="BF31" s="1413"/>
      <c r="BG31" s="1413"/>
      <c r="BH31" s="1415"/>
      <c r="BI31" s="338"/>
      <c r="BJ31" s="338"/>
    </row>
    <row r="32" spans="1:62" ht="14.25" customHeight="1">
      <c r="A32" s="241"/>
      <c r="B32" s="242"/>
      <c r="C32" s="184"/>
      <c r="D32" s="184"/>
      <c r="E32" s="184"/>
      <c r="F32" s="184"/>
      <c r="G32" s="184"/>
      <c r="H32" s="184"/>
      <c r="I32" s="184"/>
      <c r="J32" s="184"/>
      <c r="K32" s="184"/>
      <c r="L32" s="184"/>
      <c r="M32" s="175">
        <v>4</v>
      </c>
      <c r="N32" s="250" t="str">
        <f>VLOOKUP($BI27,[1]eMHH!$I$4:$DV$3046,19,FALSE)</f>
        <v>Village Shura</v>
      </c>
      <c r="O32" s="969"/>
      <c r="P32" s="969"/>
      <c r="Q32" s="969"/>
      <c r="R32" s="969"/>
      <c r="S32" s="562"/>
      <c r="T32" s="200">
        <v>11</v>
      </c>
      <c r="U32" s="1416" t="str">
        <f>VLOOKUP($BI27,[1]eMHH!$I$4:$DV$3046,26,FALSE)</f>
        <v>Secret Ballot Election Open to Village Men</v>
      </c>
      <c r="V32" s="1417"/>
      <c r="W32" s="1417"/>
      <c r="X32" s="1417"/>
      <c r="Y32" s="1417"/>
      <c r="Z32" s="1417"/>
      <c r="AA32" s="1417"/>
      <c r="AB32" s="1418"/>
      <c r="AC32" s="1092">
        <v>4</v>
      </c>
      <c r="AD32" s="250" t="str">
        <f>VLOOKUP($BI27,[1]eMHH!$I$4:$DV$3046,19,FALSE)</f>
        <v>Village Shura</v>
      </c>
      <c r="AE32" s="969"/>
      <c r="AF32" s="969"/>
      <c r="AG32" s="969"/>
      <c r="AH32" s="969"/>
      <c r="AI32" s="562"/>
      <c r="AJ32" s="200">
        <v>11</v>
      </c>
      <c r="AK32" s="1416" t="str">
        <f>VLOOKUP($BI27,[1]eMHH!$I$4:$DV$3046,26,FALSE)</f>
        <v>Secret Ballot Election Open to Village Men</v>
      </c>
      <c r="AL32" s="1417"/>
      <c r="AM32" s="1417"/>
      <c r="AN32" s="1417"/>
      <c r="AO32" s="1417"/>
      <c r="AP32" s="1417"/>
      <c r="AQ32" s="1417"/>
      <c r="AR32" s="1418"/>
      <c r="AS32" s="1092">
        <v>4</v>
      </c>
      <c r="AT32" s="250" t="str">
        <f>VLOOKUP($BI27,[1]eMHH!$I$4:$DV$3046,19,FALSE)</f>
        <v>Village Shura</v>
      </c>
      <c r="AU32" s="969"/>
      <c r="AV32" s="969"/>
      <c r="AW32" s="969"/>
      <c r="AX32" s="969"/>
      <c r="AY32" s="562"/>
      <c r="AZ32" s="200">
        <v>11</v>
      </c>
      <c r="BA32" s="1416" t="str">
        <f>VLOOKUP($BI27,[1]eMHH!$I$4:$DV$3046,26,FALSE)</f>
        <v>Secret Ballot Election Open to Village Men</v>
      </c>
      <c r="BB32" s="1417"/>
      <c r="BC32" s="1417"/>
      <c r="BD32" s="1417"/>
      <c r="BE32" s="1417"/>
      <c r="BF32" s="1417"/>
      <c r="BG32" s="1417"/>
      <c r="BH32" s="1419"/>
      <c r="BI32" s="455"/>
      <c r="BJ32" s="455"/>
    </row>
    <row r="33" spans="1:64" ht="14.25" customHeight="1">
      <c r="A33" s="241"/>
      <c r="B33" s="242"/>
      <c r="C33" s="184"/>
      <c r="D33" s="184"/>
      <c r="E33" s="184"/>
      <c r="F33" s="184"/>
      <c r="G33" s="184"/>
      <c r="H33" s="184"/>
      <c r="I33" s="184"/>
      <c r="J33" s="184"/>
      <c r="K33" s="184"/>
      <c r="L33" s="184"/>
      <c r="M33" s="195">
        <v>5</v>
      </c>
      <c r="N33" s="250" t="str">
        <f>VLOOKUP($BI27,[1]eMHH!$I$4:$DV$3046,20,FALSE)</f>
        <v>District Administrator</v>
      </c>
      <c r="O33" s="978"/>
      <c r="P33" s="978"/>
      <c r="Q33" s="978"/>
      <c r="R33" s="978"/>
      <c r="S33" s="979"/>
      <c r="T33" s="206"/>
      <c r="U33" s="1420"/>
      <c r="V33" s="1421"/>
      <c r="W33" s="1421"/>
      <c r="X33" s="1421"/>
      <c r="Y33" s="1421"/>
      <c r="Z33" s="1421"/>
      <c r="AA33" s="1421"/>
      <c r="AB33" s="1422"/>
      <c r="AC33" s="1103">
        <v>5</v>
      </c>
      <c r="AD33" s="250" t="str">
        <f>VLOOKUP($BI27,[1]eMHH!$I$4:$DV$3046,20,FALSE)</f>
        <v>District Administrator</v>
      </c>
      <c r="AE33" s="978"/>
      <c r="AF33" s="978"/>
      <c r="AG33" s="978"/>
      <c r="AH33" s="978"/>
      <c r="AI33" s="979"/>
      <c r="AJ33" s="206"/>
      <c r="AK33" s="1420"/>
      <c r="AL33" s="1421"/>
      <c r="AM33" s="1421"/>
      <c r="AN33" s="1421"/>
      <c r="AO33" s="1421"/>
      <c r="AP33" s="1421"/>
      <c r="AQ33" s="1421"/>
      <c r="AR33" s="1422"/>
      <c r="AS33" s="1103">
        <v>5</v>
      </c>
      <c r="AT33" s="250" t="str">
        <f>VLOOKUP($BI27,[1]eMHH!$I$4:$DV$3046,20,FALSE)</f>
        <v>District Administrator</v>
      </c>
      <c r="AU33" s="978"/>
      <c r="AV33" s="978"/>
      <c r="AW33" s="978"/>
      <c r="AX33" s="978"/>
      <c r="AY33" s="979"/>
      <c r="AZ33" s="206"/>
      <c r="BA33" s="1420"/>
      <c r="BB33" s="1421"/>
      <c r="BC33" s="1421"/>
      <c r="BD33" s="1421"/>
      <c r="BE33" s="1421"/>
      <c r="BF33" s="1421"/>
      <c r="BG33" s="1421"/>
      <c r="BH33" s="1423"/>
      <c r="BI33" s="161"/>
      <c r="BJ33" s="161"/>
    </row>
    <row r="34" spans="1:64" ht="14.25" customHeight="1">
      <c r="A34" s="241"/>
      <c r="B34" s="242"/>
      <c r="C34" s="184"/>
      <c r="D34" s="184"/>
      <c r="E34" s="184"/>
      <c r="F34" s="184"/>
      <c r="G34" s="184"/>
      <c r="H34" s="184"/>
      <c r="I34" s="184"/>
      <c r="J34" s="184"/>
      <c r="K34" s="184"/>
      <c r="L34" s="184"/>
      <c r="M34" s="266">
        <v>6</v>
      </c>
      <c r="N34" s="250" t="str">
        <f>VLOOKUP($BI27,[1]eMHH!$I$4:$DV$3046,21,FALSE)</f>
        <v>Provincial Governor</v>
      </c>
      <c r="O34" s="978"/>
      <c r="P34" s="978"/>
      <c r="Q34" s="978"/>
      <c r="R34" s="978"/>
      <c r="S34" s="979"/>
      <c r="T34" s="200">
        <v>12</v>
      </c>
      <c r="U34" s="1412" t="str">
        <f>VLOOKUP($BI27,[1]eMHH!$I$4:$DV$3046,27,FALSE)</f>
        <v>Secret Ballot Election Open to Village Women</v>
      </c>
      <c r="V34" s="1413"/>
      <c r="W34" s="1413"/>
      <c r="X34" s="1413"/>
      <c r="Y34" s="1413"/>
      <c r="Z34" s="1413"/>
      <c r="AA34" s="1413"/>
      <c r="AB34" s="1414"/>
      <c r="AC34" s="1424">
        <v>6</v>
      </c>
      <c r="AD34" s="250" t="str">
        <f>VLOOKUP($BI27,[1]eMHH!$I$4:$DV$3046,21,FALSE)</f>
        <v>Provincial Governor</v>
      </c>
      <c r="AE34" s="978"/>
      <c r="AF34" s="978"/>
      <c r="AG34" s="978"/>
      <c r="AH34" s="978"/>
      <c r="AI34" s="979"/>
      <c r="AJ34" s="200">
        <v>12</v>
      </c>
      <c r="AK34" s="1412" t="str">
        <f>VLOOKUP($BI27,[1]eMHH!$I$4:$DV$3046,27,FALSE)</f>
        <v>Secret Ballot Election Open to Village Women</v>
      </c>
      <c r="AL34" s="1413"/>
      <c r="AM34" s="1413"/>
      <c r="AN34" s="1413"/>
      <c r="AO34" s="1413"/>
      <c r="AP34" s="1413"/>
      <c r="AQ34" s="1413"/>
      <c r="AR34" s="1414"/>
      <c r="AS34" s="1424">
        <v>6</v>
      </c>
      <c r="AT34" s="250" t="str">
        <f>VLOOKUP($BI27,[1]eMHH!$I$4:$DV$3046,21,FALSE)</f>
        <v>Provincial Governor</v>
      </c>
      <c r="AU34" s="978"/>
      <c r="AV34" s="978"/>
      <c r="AW34" s="978"/>
      <c r="AX34" s="978"/>
      <c r="AY34" s="979"/>
      <c r="AZ34" s="200">
        <v>12</v>
      </c>
      <c r="BA34" s="1412" t="str">
        <f>VLOOKUP($BI27,[1]eMHH!$I$4:$DV$3046,27,FALSE)</f>
        <v>Secret Ballot Election Open to Village Women</v>
      </c>
      <c r="BB34" s="1413"/>
      <c r="BC34" s="1413"/>
      <c r="BD34" s="1413"/>
      <c r="BE34" s="1413"/>
      <c r="BF34" s="1413"/>
      <c r="BG34" s="1413"/>
      <c r="BH34" s="1415"/>
    </row>
    <row r="35" spans="1:64" ht="14.25" customHeight="1">
      <c r="A35" s="241"/>
      <c r="B35" s="242"/>
      <c r="C35" s="184"/>
      <c r="D35" s="184"/>
      <c r="E35" s="184"/>
      <c r="F35" s="184"/>
      <c r="G35" s="184"/>
      <c r="H35" s="184"/>
      <c r="I35" s="184"/>
      <c r="J35" s="184"/>
      <c r="K35" s="184"/>
      <c r="L35" s="184"/>
      <c r="M35" s="175">
        <v>7</v>
      </c>
      <c r="N35" s="250" t="str">
        <f>VLOOKUP($BI27,[1]eMHH!$I$4:$DV$3046,22,FALSE)</f>
        <v>Government Officials</v>
      </c>
      <c r="O35" s="962"/>
      <c r="P35" s="255"/>
      <c r="Q35" s="255"/>
      <c r="R35" s="255"/>
      <c r="S35" s="256"/>
      <c r="T35" s="206"/>
      <c r="U35" s="1420"/>
      <c r="V35" s="1421"/>
      <c r="W35" s="1421"/>
      <c r="X35" s="1421"/>
      <c r="Y35" s="1421"/>
      <c r="Z35" s="1421"/>
      <c r="AA35" s="1421"/>
      <c r="AB35" s="1422"/>
      <c r="AC35" s="1092">
        <v>7</v>
      </c>
      <c r="AD35" s="250" t="str">
        <f>VLOOKUP($BI27,[1]eMHH!$I$4:$DV$3046,22,FALSE)</f>
        <v>Government Officials</v>
      </c>
      <c r="AE35" s="962"/>
      <c r="AF35" s="255"/>
      <c r="AG35" s="255"/>
      <c r="AH35" s="255"/>
      <c r="AI35" s="256"/>
      <c r="AJ35" s="206"/>
      <c r="AK35" s="1420"/>
      <c r="AL35" s="1421"/>
      <c r="AM35" s="1421"/>
      <c r="AN35" s="1421"/>
      <c r="AO35" s="1421"/>
      <c r="AP35" s="1421"/>
      <c r="AQ35" s="1421"/>
      <c r="AR35" s="1422"/>
      <c r="AS35" s="1092">
        <v>7</v>
      </c>
      <c r="AT35" s="250" t="str">
        <f>VLOOKUP($BI27,[1]eMHH!$I$4:$DV$3046,22,FALSE)</f>
        <v>Government Officials</v>
      </c>
      <c r="AU35" s="962"/>
      <c r="AV35" s="255"/>
      <c r="AW35" s="255"/>
      <c r="AX35" s="255"/>
      <c r="AY35" s="256"/>
      <c r="AZ35" s="206"/>
      <c r="BA35" s="1420"/>
      <c r="BB35" s="1421"/>
      <c r="BC35" s="1421"/>
      <c r="BD35" s="1421"/>
      <c r="BE35" s="1421"/>
      <c r="BF35" s="1421"/>
      <c r="BG35" s="1421"/>
      <c r="BH35" s="1423"/>
    </row>
    <row r="36" spans="1:64" ht="14.25" customHeight="1">
      <c r="A36" s="241"/>
      <c r="B36" s="242"/>
      <c r="C36" s="184"/>
      <c r="D36" s="184"/>
      <c r="E36" s="184"/>
      <c r="F36" s="184"/>
      <c r="G36" s="184"/>
      <c r="H36" s="184"/>
      <c r="I36" s="184"/>
      <c r="J36" s="184"/>
      <c r="K36" s="184"/>
      <c r="L36" s="184"/>
      <c r="M36" s="175">
        <v>8</v>
      </c>
      <c r="N36" s="250" t="str">
        <f>VLOOKUP($BI27,[1]eMHH!$I$4:$DV$3046,23,FALSE)</f>
        <v>NGO</v>
      </c>
      <c r="O36" s="255"/>
      <c r="P36" s="255"/>
      <c r="Q36" s="255"/>
      <c r="R36" s="255"/>
      <c r="S36" s="256"/>
      <c r="T36" s="195">
        <v>13</v>
      </c>
      <c r="U36" s="272" t="str">
        <f>VLOOKUP($BI27,[1]eMHH!$I$4:$DV$3046,28,FALSE)</f>
        <v>Meeting of All Villagers</v>
      </c>
      <c r="V36" s="155"/>
      <c r="W36" s="155"/>
      <c r="X36" s="155"/>
      <c r="Y36" s="155"/>
      <c r="Z36" s="155"/>
      <c r="AA36" s="155"/>
      <c r="AB36" s="1425"/>
      <c r="AC36" s="1092">
        <v>8</v>
      </c>
      <c r="AD36" s="250" t="str">
        <f>VLOOKUP($BI27,[1]eMHH!$I$4:$DV$3046,23,FALSE)</f>
        <v>NGO</v>
      </c>
      <c r="AE36" s="255"/>
      <c r="AF36" s="255"/>
      <c r="AG36" s="255"/>
      <c r="AH36" s="255"/>
      <c r="AI36" s="256"/>
      <c r="AJ36" s="195">
        <v>13</v>
      </c>
      <c r="AK36" s="272" t="str">
        <f>VLOOKUP($BI27,[1]eMHH!$I$4:$DV$3046,28,FALSE)</f>
        <v>Meeting of All Villagers</v>
      </c>
      <c r="AL36" s="155"/>
      <c r="AM36" s="155"/>
      <c r="AN36" s="155"/>
      <c r="AO36" s="155"/>
      <c r="AP36" s="155"/>
      <c r="AQ36" s="155"/>
      <c r="AR36" s="1425"/>
      <c r="AS36" s="1092">
        <v>8</v>
      </c>
      <c r="AT36" s="250" t="str">
        <f>VLOOKUP($BI27,[1]eMHH!$I$4:$DV$3046,23,FALSE)</f>
        <v>NGO</v>
      </c>
      <c r="AU36" s="255"/>
      <c r="AV36" s="255"/>
      <c r="AW36" s="255"/>
      <c r="AX36" s="255"/>
      <c r="AY36" s="256"/>
      <c r="AZ36" s="195">
        <v>13</v>
      </c>
      <c r="BA36" s="272" t="str">
        <f>VLOOKUP($BI27,[1]eMHH!$I$4:$DV$3046,28,FALSE)</f>
        <v>Meeting of All Villagers</v>
      </c>
      <c r="BB36" s="155"/>
      <c r="BC36" s="155"/>
      <c r="BD36" s="155"/>
      <c r="BE36" s="155"/>
      <c r="BF36" s="155"/>
      <c r="BG36" s="155"/>
      <c r="BH36" s="357"/>
    </row>
    <row r="37" spans="1:64" ht="14.25" customHeight="1">
      <c r="A37" s="241"/>
      <c r="B37" s="242"/>
      <c r="C37" s="184"/>
      <c r="D37" s="184"/>
      <c r="E37" s="184"/>
      <c r="F37" s="184"/>
      <c r="G37" s="184"/>
      <c r="H37" s="184"/>
      <c r="I37" s="184"/>
      <c r="J37" s="184"/>
      <c r="K37" s="184"/>
      <c r="L37" s="184"/>
      <c r="M37" s="175">
        <v>9</v>
      </c>
      <c r="N37" s="431" t="str">
        <f>VLOOKUP($BI27,[1]eMHH!$I$4:$DV$3046,24,FALSE)</f>
        <v>Other Powerful People</v>
      </c>
      <c r="O37" s="432"/>
      <c r="P37" s="432"/>
      <c r="Q37" s="432"/>
      <c r="R37" s="432"/>
      <c r="S37" s="1426"/>
      <c r="T37" s="175">
        <v>14</v>
      </c>
      <c r="U37" s="252" t="str">
        <f>VLOOKUP($BI27,[1]eMHH!$I$4:$DV$3046,29,FALSE)</f>
        <v>Meeting of Village Men</v>
      </c>
      <c r="V37" s="253"/>
      <c r="W37" s="253"/>
      <c r="X37" s="253"/>
      <c r="Y37" s="253"/>
      <c r="Z37" s="253"/>
      <c r="AA37" s="253"/>
      <c r="AB37" s="1427"/>
      <c r="AC37" s="1092">
        <v>9</v>
      </c>
      <c r="AD37" s="431" t="str">
        <f>VLOOKUP($BI27,[1]eMHH!$I$4:$DV$3046,24,FALSE)</f>
        <v>Other Powerful People</v>
      </c>
      <c r="AE37" s="432"/>
      <c r="AF37" s="432"/>
      <c r="AG37" s="432"/>
      <c r="AH37" s="432"/>
      <c r="AI37" s="1426"/>
      <c r="AJ37" s="175">
        <v>14</v>
      </c>
      <c r="AK37" s="252" t="str">
        <f>VLOOKUP($BI27,[1]eMHH!$I$4:$DV$3046,29,FALSE)</f>
        <v>Meeting of Village Men</v>
      </c>
      <c r="AL37" s="253"/>
      <c r="AM37" s="253"/>
      <c r="AN37" s="253"/>
      <c r="AO37" s="253"/>
      <c r="AP37" s="253"/>
      <c r="AQ37" s="253"/>
      <c r="AR37" s="1427"/>
      <c r="AS37" s="1092">
        <v>9</v>
      </c>
      <c r="AT37" s="431" t="str">
        <f>VLOOKUP($BI27,[1]eMHH!$I$4:$DV$3046,24,FALSE)</f>
        <v>Other Powerful People</v>
      </c>
      <c r="AU37" s="432"/>
      <c r="AV37" s="432"/>
      <c r="AW37" s="432"/>
      <c r="AX37" s="432"/>
      <c r="AY37" s="1426"/>
      <c r="AZ37" s="175">
        <v>14</v>
      </c>
      <c r="BA37" s="252" t="str">
        <f>VLOOKUP($BI27,[1]eMHH!$I$4:$DV$3046,29,FALSE)</f>
        <v>Meeting of Village Men</v>
      </c>
      <c r="BB37" s="253"/>
      <c r="BC37" s="253"/>
      <c r="BD37" s="253"/>
      <c r="BE37" s="253"/>
      <c r="BF37" s="253"/>
      <c r="BG37" s="253"/>
      <c r="BH37" s="256"/>
    </row>
    <row r="38" spans="1:64" s="161" customFormat="1" ht="14.25" customHeight="1">
      <c r="A38" s="241"/>
      <c r="B38" s="242"/>
      <c r="C38" s="184"/>
      <c r="D38" s="184"/>
      <c r="E38" s="184"/>
      <c r="F38" s="184"/>
      <c r="G38" s="184"/>
      <c r="H38" s="184"/>
      <c r="I38" s="184"/>
      <c r="J38" s="184"/>
      <c r="K38" s="184"/>
      <c r="L38" s="184"/>
      <c r="M38" s="1428"/>
      <c r="N38" s="12"/>
      <c r="O38" s="12"/>
      <c r="P38" s="12"/>
      <c r="Q38" s="175" t="s">
        <v>0</v>
      </c>
      <c r="R38" s="175" t="s">
        <v>1</v>
      </c>
      <c r="S38" s="12"/>
      <c r="T38" s="214">
        <v>15</v>
      </c>
      <c r="U38" s="272" t="str">
        <f>VLOOKUP($BI27,[1]eMHH!$I$4:$DV$3046,30,FALSE)</f>
        <v>Meeting of Village Women</v>
      </c>
      <c r="V38" s="155"/>
      <c r="W38" s="155"/>
      <c r="X38" s="155"/>
      <c r="Y38" s="155"/>
      <c r="Z38" s="155"/>
      <c r="AA38" s="155"/>
      <c r="AB38" s="1429"/>
      <c r="AC38" s="1428"/>
      <c r="AD38" s="12"/>
      <c r="AE38" s="12"/>
      <c r="AF38" s="12"/>
      <c r="AG38" s="175" t="s">
        <v>0</v>
      </c>
      <c r="AH38" s="175" t="s">
        <v>1</v>
      </c>
      <c r="AI38" s="12"/>
      <c r="AJ38" s="214">
        <v>15</v>
      </c>
      <c r="AK38" s="272" t="str">
        <f>VLOOKUP($BI27,[1]eMHH!$I$4:$DV$3046,30,FALSE)</f>
        <v>Meeting of Village Women</v>
      </c>
      <c r="AL38" s="155"/>
      <c r="AM38" s="155"/>
      <c r="AN38" s="155"/>
      <c r="AO38" s="155"/>
      <c r="AP38" s="155"/>
      <c r="AQ38" s="155"/>
      <c r="AR38" s="1429"/>
      <c r="AS38" s="1428"/>
      <c r="AT38" s="12"/>
      <c r="AU38" s="12"/>
      <c r="AV38" s="12"/>
      <c r="AW38" s="175" t="s">
        <v>0</v>
      </c>
      <c r="AX38" s="175" t="s">
        <v>1</v>
      </c>
      <c r="AY38" s="12"/>
      <c r="AZ38" s="214">
        <v>15</v>
      </c>
      <c r="BA38" s="272" t="str">
        <f>VLOOKUP($BI27,[1]eMHH!$I$4:$DV$3046,30,FALSE)</f>
        <v>Meeting of Village Women</v>
      </c>
      <c r="BB38" s="155"/>
      <c r="BC38" s="155"/>
      <c r="BD38" s="155"/>
      <c r="BE38" s="155"/>
      <c r="BF38" s="155"/>
      <c r="BG38" s="155"/>
      <c r="BH38" s="1430"/>
      <c r="BI38" s="174">
        <v>4.09</v>
      </c>
      <c r="BJ38" s="174"/>
    </row>
    <row r="39" spans="1:64" s="161" customFormat="1" ht="14.25" customHeight="1">
      <c r="A39" s="241"/>
      <c r="B39" s="242"/>
      <c r="C39" s="184"/>
      <c r="D39" s="184"/>
      <c r="E39" s="184"/>
      <c r="F39" s="184"/>
      <c r="G39" s="184"/>
      <c r="H39" s="184"/>
      <c r="I39" s="184"/>
      <c r="J39" s="184"/>
      <c r="K39" s="184"/>
      <c r="L39" s="184"/>
      <c r="M39" s="200" t="s">
        <v>9</v>
      </c>
      <c r="N39" s="445" t="str">
        <f>VLOOKUP($BI27,[1]eMHH!$I$4:$DV$3046,31,FALSE)</f>
        <v>Other:</v>
      </c>
      <c r="O39" s="447"/>
      <c r="P39" s="447"/>
      <c r="Q39" s="447"/>
      <c r="R39" s="447"/>
      <c r="S39" s="447"/>
      <c r="T39" s="447"/>
      <c r="U39" s="447"/>
      <c r="V39" s="447"/>
      <c r="W39" s="447"/>
      <c r="X39" s="447"/>
      <c r="Y39" s="447"/>
      <c r="Z39" s="447"/>
      <c r="AA39" s="447"/>
      <c r="AB39" s="1201"/>
      <c r="AC39" s="1172" t="s">
        <v>9</v>
      </c>
      <c r="AD39" s="445" t="str">
        <f>VLOOKUP($BI27,[1]eMHH!$I$4:$DV$3046,31,FALSE)</f>
        <v>Other:</v>
      </c>
      <c r="AE39" s="447"/>
      <c r="AF39" s="447"/>
      <c r="AG39" s="447"/>
      <c r="AH39" s="447"/>
      <c r="AI39" s="447"/>
      <c r="AJ39" s="447"/>
      <c r="AK39" s="447"/>
      <c r="AL39" s="447"/>
      <c r="AM39" s="447"/>
      <c r="AN39" s="447"/>
      <c r="AO39" s="447"/>
      <c r="AP39" s="447"/>
      <c r="AQ39" s="447"/>
      <c r="AR39" s="1431"/>
      <c r="AS39" s="1172" t="s">
        <v>9</v>
      </c>
      <c r="AT39" s="445" t="str">
        <f>VLOOKUP($BI27,[1]eMHH!$I$4:$DV$3046,31,FALSE)</f>
        <v>Other:</v>
      </c>
      <c r="AU39" s="447"/>
      <c r="AV39" s="447"/>
      <c r="AW39" s="447"/>
      <c r="AX39" s="447"/>
      <c r="AY39" s="447"/>
      <c r="AZ39" s="447"/>
      <c r="BA39" s="447"/>
      <c r="BB39" s="447"/>
      <c r="BC39" s="447"/>
      <c r="BD39" s="447"/>
      <c r="BE39" s="447"/>
      <c r="BF39" s="447"/>
      <c r="BG39" s="447"/>
      <c r="BH39" s="448"/>
      <c r="BI39" s="186">
        <f>VLOOKUP(BI38,[1]eMHH!$I$4:$DV$515,65,FALSE)</f>
        <v>2</v>
      </c>
      <c r="BJ39" s="186"/>
    </row>
    <row r="40" spans="1:64" s="161" customFormat="1" ht="14.25" customHeight="1">
      <c r="A40" s="180"/>
      <c r="B40" s="181"/>
      <c r="C40" s="165"/>
      <c r="D40" s="165"/>
      <c r="E40" s="165"/>
      <c r="F40" s="165"/>
      <c r="G40" s="165"/>
      <c r="H40" s="165"/>
      <c r="I40" s="165"/>
      <c r="J40" s="165"/>
      <c r="K40" s="165"/>
      <c r="L40" s="165"/>
      <c r="M40" s="206"/>
      <c r="N40" s="440"/>
      <c r="O40" s="475"/>
      <c r="P40" s="475"/>
      <c r="Q40" s="475"/>
      <c r="R40" s="475"/>
      <c r="S40" s="475"/>
      <c r="T40" s="475"/>
      <c r="U40" s="475"/>
      <c r="V40" s="475"/>
      <c r="W40" s="475"/>
      <c r="X40" s="475"/>
      <c r="Y40" s="475"/>
      <c r="Z40" s="475"/>
      <c r="AA40" s="475"/>
      <c r="AB40" s="1432"/>
      <c r="AC40" s="1189"/>
      <c r="AD40" s="440"/>
      <c r="AE40" s="475"/>
      <c r="AF40" s="475"/>
      <c r="AG40" s="475"/>
      <c r="AH40" s="475"/>
      <c r="AI40" s="475"/>
      <c r="AJ40" s="475"/>
      <c r="AK40" s="475"/>
      <c r="AL40" s="475"/>
      <c r="AM40" s="475"/>
      <c r="AN40" s="475"/>
      <c r="AO40" s="475"/>
      <c r="AP40" s="475"/>
      <c r="AQ40" s="475"/>
      <c r="AR40" s="1432"/>
      <c r="AS40" s="1189"/>
      <c r="AT40" s="440"/>
      <c r="AU40" s="475"/>
      <c r="AV40" s="475"/>
      <c r="AW40" s="475"/>
      <c r="AX40" s="475"/>
      <c r="AY40" s="475"/>
      <c r="AZ40" s="475"/>
      <c r="BA40" s="475"/>
      <c r="BB40" s="475"/>
      <c r="BC40" s="475"/>
      <c r="BD40" s="475"/>
      <c r="BE40" s="475"/>
      <c r="BF40" s="475"/>
      <c r="BG40" s="475"/>
      <c r="BH40" s="1433"/>
      <c r="BI40" s="338"/>
      <c r="BJ40" s="338"/>
    </row>
    <row r="41" spans="1:64" ht="15.75" customHeight="1">
      <c r="A41" s="10" t="str">
        <f>CONCATENATE([1]Sections!$A$1:$E$1," - / - ",[1]Sections!$A$6," ",[1]Sections!$B$6,": ",[1]Sections!$D$6," [ ",[1]Sections!$V$2," ",ROMAN(COUNT($BL$1:$BL$814))," / ",ROMAN(BL41)," ]")</f>
        <v>Male Head of Household Questionnaire - / - Section 3: Council [ Page III / II ]</v>
      </c>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L41" s="13">
        <v>2</v>
      </c>
    </row>
    <row r="42" spans="1:64" ht="6" customHeight="1">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c r="AA42" s="13"/>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13"/>
      <c r="BB42" s="13"/>
      <c r="BC42" s="13"/>
      <c r="BD42" s="13"/>
      <c r="BE42" s="13"/>
      <c r="BF42" s="13"/>
      <c r="BG42" s="13"/>
      <c r="BH42" s="13"/>
      <c r="BI42" s="13"/>
      <c r="BJ42" s="13"/>
    </row>
    <row r="43" spans="1:64" ht="16.5" customHeight="1">
      <c r="A43" s="1434"/>
      <c r="B43" s="1435"/>
      <c r="C43" s="1435"/>
      <c r="D43" s="1435"/>
      <c r="E43" s="1435"/>
      <c r="F43" s="1435"/>
      <c r="G43" s="1435"/>
      <c r="H43" s="1435"/>
      <c r="I43" s="1435"/>
      <c r="J43" s="1435"/>
      <c r="K43" s="1435"/>
      <c r="L43" s="1435"/>
      <c r="M43" s="1436" t="s">
        <v>86</v>
      </c>
      <c r="N43" s="1436"/>
      <c r="O43" s="1436"/>
      <c r="P43" s="1436"/>
      <c r="Q43" s="1436"/>
      <c r="R43" s="1436"/>
      <c r="S43" s="1436"/>
      <c r="T43" s="1436"/>
      <c r="U43" s="1436"/>
      <c r="V43" s="1436"/>
      <c r="W43" s="1436"/>
      <c r="X43" s="1436"/>
      <c r="Y43" s="1436"/>
      <c r="Z43" s="1436"/>
      <c r="AA43" s="1436"/>
      <c r="AB43" s="1436"/>
      <c r="AC43" s="1357" t="s">
        <v>87</v>
      </c>
      <c r="AD43" s="168"/>
      <c r="AE43" s="168"/>
      <c r="AF43" s="168"/>
      <c r="AG43" s="168"/>
      <c r="AH43" s="168"/>
      <c r="AI43" s="168"/>
      <c r="AJ43" s="168"/>
      <c r="AK43" s="168"/>
      <c r="AL43" s="168"/>
      <c r="AM43" s="168"/>
      <c r="AN43" s="168"/>
      <c r="AO43" s="168"/>
      <c r="AP43" s="168"/>
      <c r="AQ43" s="168"/>
      <c r="AR43" s="1358"/>
      <c r="AS43" s="1357" t="s">
        <v>88</v>
      </c>
      <c r="AT43" s="168"/>
      <c r="AU43" s="168"/>
      <c r="AV43" s="168"/>
      <c r="AW43" s="168"/>
      <c r="AX43" s="168"/>
      <c r="AY43" s="168"/>
      <c r="AZ43" s="168"/>
      <c r="BA43" s="168"/>
      <c r="BB43" s="168"/>
      <c r="BC43" s="168"/>
      <c r="BD43" s="168"/>
      <c r="BE43" s="168"/>
      <c r="BF43" s="168"/>
      <c r="BG43" s="168"/>
      <c r="BH43" s="1359"/>
      <c r="BI43" s="13"/>
      <c r="BJ43" s="13"/>
    </row>
    <row r="44" spans="1:64" ht="16.5" customHeight="1">
      <c r="A44" s="517">
        <f>VLOOKUP(BI38,[1]eMHH!$F$4:$H$3000,3,FALSE)</f>
        <v>3.0599999999999987</v>
      </c>
      <c r="B44" s="750"/>
      <c r="C44" s="184" t="str">
        <f>VLOOKUP(BI38,[1]eMHH!$I$4:$DV$3046,13,FALSE)</f>
        <v>Are women regular members of {name of council 1 / 2/ 3} [IF YES] How many women?</v>
      </c>
      <c r="D44" s="184"/>
      <c r="E44" s="184"/>
      <c r="F44" s="184"/>
      <c r="G44" s="184"/>
      <c r="H44" s="184"/>
      <c r="I44" s="184"/>
      <c r="J44" s="184"/>
      <c r="K44" s="184"/>
      <c r="L44" s="1114"/>
      <c r="M44" s="1174">
        <v>0</v>
      </c>
      <c r="N44" s="594" t="str">
        <f>VLOOKUP($BI38,[1]eMHH!$I$4:$DV$3046,15,FALSE)</f>
        <v>No Women Are Regular Members of Council</v>
      </c>
      <c r="O44" s="595"/>
      <c r="P44" s="595"/>
      <c r="Q44" s="595"/>
      <c r="R44" s="595"/>
      <c r="S44" s="1437" t="s">
        <v>4</v>
      </c>
      <c r="T44" s="1438"/>
      <c r="U44" s="1438"/>
      <c r="V44" s="1438"/>
      <c r="W44" s="1438"/>
      <c r="X44" s="1438"/>
      <c r="Y44" s="1439" t="str">
        <f>VLOOKUP($BI38,[1]eMHH!$I$4:$DV$3046,16,FALSE)</f>
        <v>Women</v>
      </c>
      <c r="Z44" s="1440"/>
      <c r="AA44" s="1440"/>
      <c r="AB44" s="1441"/>
      <c r="AC44" s="1174">
        <v>0</v>
      </c>
      <c r="AD44" s="594" t="str">
        <f>VLOOKUP($BI38,[1]eMHH!$I$4:$DV$3046,15,FALSE)</f>
        <v>No Women Are Regular Members of Council</v>
      </c>
      <c r="AE44" s="595"/>
      <c r="AF44" s="595"/>
      <c r="AG44" s="595"/>
      <c r="AH44" s="595"/>
      <c r="AI44" s="1437" t="s">
        <v>4</v>
      </c>
      <c r="AJ44" s="1438"/>
      <c r="AK44" s="1438"/>
      <c r="AL44" s="1438"/>
      <c r="AM44" s="1438"/>
      <c r="AN44" s="1438"/>
      <c r="AO44" s="1439" t="str">
        <f>VLOOKUP($BI38,[1]eMHH!$I$4:$DV$3046,16,FALSE)</f>
        <v>Women</v>
      </c>
      <c r="AP44" s="1440"/>
      <c r="AQ44" s="1440"/>
      <c r="AR44" s="1441"/>
      <c r="AS44" s="1174">
        <v>0</v>
      </c>
      <c r="AT44" s="594" t="str">
        <f>VLOOKUP($BI38,[1]eMHH!$I$4:$DV$3046,15,FALSE)</f>
        <v>No Women Are Regular Members of Council</v>
      </c>
      <c r="AU44" s="595"/>
      <c r="AV44" s="595"/>
      <c r="AW44" s="595"/>
      <c r="AX44" s="595"/>
      <c r="AY44" s="1437" t="s">
        <v>4</v>
      </c>
      <c r="AZ44" s="1438"/>
      <c r="BA44" s="1438"/>
      <c r="BB44" s="1438"/>
      <c r="BC44" s="1438"/>
      <c r="BD44" s="1438"/>
      <c r="BE44" s="1439" t="str">
        <f>VLOOKUP($BI38,[1]eMHH!$I$4:$DV$3046,16,FALSE)</f>
        <v>Women</v>
      </c>
      <c r="BF44" s="1440"/>
      <c r="BG44" s="1440"/>
      <c r="BH44" s="1442"/>
      <c r="BI44" s="174">
        <v>4.0999999999999996</v>
      </c>
      <c r="BJ44" s="174"/>
    </row>
    <row r="45" spans="1:64" ht="16.5" customHeight="1">
      <c r="A45" s="521"/>
      <c r="B45" s="725"/>
      <c r="C45" s="184"/>
      <c r="D45" s="184"/>
      <c r="E45" s="184"/>
      <c r="F45" s="184"/>
      <c r="G45" s="184"/>
      <c r="H45" s="184"/>
      <c r="I45" s="184"/>
      <c r="J45" s="184"/>
      <c r="K45" s="184"/>
      <c r="L45" s="1114"/>
      <c r="M45" s="1174"/>
      <c r="N45" s="594"/>
      <c r="O45" s="595"/>
      <c r="P45" s="595"/>
      <c r="Q45" s="595"/>
      <c r="R45" s="595"/>
      <c r="S45" s="1437"/>
      <c r="T45" s="1438"/>
      <c r="U45" s="1438"/>
      <c r="V45" s="1438"/>
      <c r="W45" s="1438"/>
      <c r="X45" s="1438"/>
      <c r="Y45" s="1443"/>
      <c r="Z45" s="1443"/>
      <c r="AA45" s="1443"/>
      <c r="AB45" s="1444"/>
      <c r="AC45" s="1174"/>
      <c r="AD45" s="594"/>
      <c r="AE45" s="595"/>
      <c r="AF45" s="595"/>
      <c r="AG45" s="595"/>
      <c r="AH45" s="595"/>
      <c r="AI45" s="1437"/>
      <c r="AJ45" s="1438"/>
      <c r="AK45" s="1438"/>
      <c r="AL45" s="1438"/>
      <c r="AM45" s="1438"/>
      <c r="AN45" s="1438"/>
      <c r="AO45" s="1443"/>
      <c r="AP45" s="1443"/>
      <c r="AQ45" s="1443"/>
      <c r="AR45" s="1444"/>
      <c r="AS45" s="1174"/>
      <c r="AT45" s="594"/>
      <c r="AU45" s="595"/>
      <c r="AV45" s="595"/>
      <c r="AW45" s="595"/>
      <c r="AX45" s="595"/>
      <c r="AY45" s="1437"/>
      <c r="AZ45" s="1438"/>
      <c r="BA45" s="1438"/>
      <c r="BB45" s="1438"/>
      <c r="BC45" s="1438"/>
      <c r="BD45" s="1438"/>
      <c r="BE45" s="1445"/>
      <c r="BF45" s="1445"/>
      <c r="BG45" s="1445"/>
      <c r="BH45" s="1446"/>
      <c r="BI45" s="186">
        <f>VLOOKUP(BI44,[1]eMHH!$I$4:$DV$515,65,FALSE)</f>
        <v>3</v>
      </c>
      <c r="BJ45" s="186"/>
    </row>
    <row r="46" spans="1:64" ht="16.5" customHeight="1" thickBot="1">
      <c r="A46" s="526"/>
      <c r="B46" s="749"/>
      <c r="C46" s="1118"/>
      <c r="D46" s="1118"/>
      <c r="E46" s="1118"/>
      <c r="F46" s="1118"/>
      <c r="G46" s="1118"/>
      <c r="H46" s="1118"/>
      <c r="I46" s="1118"/>
      <c r="J46" s="1118"/>
      <c r="K46" s="1118"/>
      <c r="L46" s="1447"/>
      <c r="M46" s="1223"/>
      <c r="N46" s="1448"/>
      <c r="O46" s="1449"/>
      <c r="P46" s="1449"/>
      <c r="Q46" s="1449"/>
      <c r="R46" s="1449"/>
      <c r="S46" s="1450"/>
      <c r="T46" s="1451"/>
      <c r="U46" s="1451"/>
      <c r="V46" s="1451"/>
      <c r="W46" s="1451"/>
      <c r="X46" s="1451"/>
      <c r="Y46" s="1452"/>
      <c r="Z46" s="1452"/>
      <c r="AA46" s="1453" t="s">
        <v>0</v>
      </c>
      <c r="AB46" s="1454" t="s">
        <v>1</v>
      </c>
      <c r="AC46" s="1223"/>
      <c r="AD46" s="1448"/>
      <c r="AE46" s="1449"/>
      <c r="AF46" s="1449"/>
      <c r="AG46" s="1449"/>
      <c r="AH46" s="1449"/>
      <c r="AI46" s="1450"/>
      <c r="AJ46" s="1451"/>
      <c r="AK46" s="1451"/>
      <c r="AL46" s="1451"/>
      <c r="AM46" s="1451"/>
      <c r="AN46" s="1451"/>
      <c r="AO46" s="1452"/>
      <c r="AP46" s="1452"/>
      <c r="AQ46" s="1453" t="s">
        <v>0</v>
      </c>
      <c r="AR46" s="1454" t="s">
        <v>1</v>
      </c>
      <c r="AS46" s="1223"/>
      <c r="AT46" s="1448"/>
      <c r="AU46" s="1449"/>
      <c r="AV46" s="1449"/>
      <c r="AW46" s="1449"/>
      <c r="AX46" s="1449"/>
      <c r="AY46" s="1450"/>
      <c r="AZ46" s="1451"/>
      <c r="BA46" s="1451"/>
      <c r="BB46" s="1451"/>
      <c r="BC46" s="1451"/>
      <c r="BD46" s="1451"/>
      <c r="BE46" s="1452"/>
      <c r="BF46" s="1452"/>
      <c r="BG46" s="1453" t="s">
        <v>0</v>
      </c>
      <c r="BH46" s="1453" t="s">
        <v>1</v>
      </c>
      <c r="BI46" s="193">
        <f>VLOOKUP(BI44,[1]eMHH!$I$4:$DV$3046,4,FALSE)</f>
        <v>0</v>
      </c>
      <c r="BJ46" s="193"/>
    </row>
    <row r="47" spans="1:64" ht="16.5" customHeight="1" thickTop="1">
      <c r="A47" s="526">
        <f>VLOOKUP(BI44,[1]eMHH!$F$4:$H$3000,3,FALSE)</f>
        <v>3.0699999999999985</v>
      </c>
      <c r="B47" s="749"/>
      <c r="C47" s="1292" t="str">
        <f>VLOOKUP(BI44,[1]eMHH!$I$4:$DV$3046,13,FALSE)</f>
        <v>In the past 12 months, has {name of council 1 / 2 / 3} had lots of meetings, only meet when there is a problem or if delegations are coming, or no meetings?</v>
      </c>
      <c r="D47" s="1455"/>
      <c r="E47" s="1455"/>
      <c r="F47" s="1455"/>
      <c r="G47" s="1455"/>
      <c r="H47" s="1455"/>
      <c r="I47" s="1455"/>
      <c r="J47" s="1455"/>
      <c r="K47" s="1455"/>
      <c r="L47" s="1456"/>
      <c r="M47" s="1424">
        <v>1</v>
      </c>
      <c r="N47" s="199" t="str">
        <f>VLOOKUP($BI44,[1]eMHH!$I$4:$DV$3046,15,FALSE)</f>
        <v>Meets at regular periods</v>
      </c>
      <c r="O47" s="199"/>
      <c r="P47" s="1457"/>
      <c r="Q47" s="1458"/>
      <c r="R47" s="1396"/>
      <c r="S47" s="1396"/>
      <c r="T47" s="1396"/>
      <c r="U47" s="1396"/>
      <c r="V47" s="720"/>
      <c r="W47" s="720"/>
      <c r="X47" s="178"/>
      <c r="Y47" s="188"/>
      <c r="Z47" s="1396"/>
      <c r="AA47" s="956"/>
      <c r="AB47" s="1459"/>
      <c r="AC47" s="1424">
        <v>1</v>
      </c>
      <c r="AD47" s="199" t="str">
        <f>VLOOKUP($BI44,[1]eMHH!$I$4:$DV$3046,15,FALSE)</f>
        <v>Meets at regular periods</v>
      </c>
      <c r="AE47" s="199"/>
      <c r="AF47" s="1457"/>
      <c r="AG47" s="1458"/>
      <c r="AH47" s="1396"/>
      <c r="AI47" s="1396"/>
      <c r="AJ47" s="1396"/>
      <c r="AK47" s="1396"/>
      <c r="AL47" s="720"/>
      <c r="AM47" s="720"/>
      <c r="AN47" s="178"/>
      <c r="AO47" s="188"/>
      <c r="AP47" s="1396"/>
      <c r="AQ47" s="956"/>
      <c r="AR47" s="1459"/>
      <c r="AS47" s="1424">
        <v>1</v>
      </c>
      <c r="AT47" s="199" t="str">
        <f>VLOOKUP($BI44,[1]eMHH!$I$4:$DV$3046,15,FALSE)</f>
        <v>Meets at regular periods</v>
      </c>
      <c r="AU47" s="199"/>
      <c r="AV47" s="1457"/>
      <c r="AW47" s="1458"/>
      <c r="AX47" s="1396"/>
      <c r="AY47" s="1396"/>
      <c r="AZ47" s="1396"/>
      <c r="BA47" s="1396"/>
      <c r="BB47" s="720"/>
      <c r="BC47" s="720"/>
      <c r="BD47" s="178"/>
      <c r="BE47" s="188"/>
      <c r="BF47" s="1396"/>
      <c r="BG47" s="956"/>
      <c r="BH47" s="288"/>
    </row>
    <row r="48" spans="1:64" ht="16.5" customHeight="1">
      <c r="A48" s="241"/>
      <c r="B48" s="242"/>
      <c r="C48" s="1460"/>
      <c r="D48" s="1460"/>
      <c r="E48" s="1460"/>
      <c r="F48" s="1460"/>
      <c r="G48" s="1460"/>
      <c r="H48" s="1460"/>
      <c r="I48" s="1460"/>
      <c r="J48" s="1460"/>
      <c r="K48" s="1460"/>
      <c r="L48" s="1461"/>
      <c r="M48" s="1172">
        <v>2</v>
      </c>
      <c r="N48" s="1179" t="str">
        <f>VLOOKUP($BI44,[1]eMHH!$I$4:$DV$3046,16,FALSE)</f>
        <v>Only meets when there is a problem or when a delegation comes (irregularly)</v>
      </c>
      <c r="O48" s="1180"/>
      <c r="P48" s="1180"/>
      <c r="Q48" s="1180"/>
      <c r="R48" s="1180"/>
      <c r="S48" s="1180"/>
      <c r="T48" s="1180"/>
      <c r="U48" s="1180"/>
      <c r="V48" s="1180"/>
      <c r="W48" s="1180"/>
      <c r="X48" s="1180"/>
      <c r="Y48" s="1180"/>
      <c r="Z48" s="1180"/>
      <c r="AA48" s="1462"/>
      <c r="AB48" s="1463"/>
      <c r="AC48" s="1172">
        <v>2</v>
      </c>
      <c r="AD48" s="1179" t="str">
        <f>VLOOKUP($BI44,[1]eMHH!$I$4:$DV$3046,16,FALSE)</f>
        <v>Only meets when there is a problem or when a delegation comes (irregularly)</v>
      </c>
      <c r="AE48" s="1180"/>
      <c r="AF48" s="1180"/>
      <c r="AG48" s="1180"/>
      <c r="AH48" s="1180"/>
      <c r="AI48" s="1180"/>
      <c r="AJ48" s="1180"/>
      <c r="AK48" s="1180"/>
      <c r="AL48" s="1180"/>
      <c r="AM48" s="1180"/>
      <c r="AN48" s="1180"/>
      <c r="AO48" s="1180"/>
      <c r="AP48" s="1180"/>
      <c r="AQ48" s="1462"/>
      <c r="AR48" s="1463"/>
      <c r="AS48" s="1172">
        <v>2</v>
      </c>
      <c r="AT48" s="1179" t="str">
        <f>VLOOKUP($BI44,[1]eMHH!$I$4:$DV$3046,16,FALSE)</f>
        <v>Only meets when there is a problem or when a delegation comes (irregularly)</v>
      </c>
      <c r="AU48" s="1180"/>
      <c r="AV48" s="1180"/>
      <c r="AW48" s="1180"/>
      <c r="AX48" s="1180"/>
      <c r="AY48" s="1180"/>
      <c r="AZ48" s="1180"/>
      <c r="BA48" s="1180"/>
      <c r="BB48" s="1180"/>
      <c r="BC48" s="1180"/>
      <c r="BD48" s="1180"/>
      <c r="BE48" s="1180"/>
      <c r="BF48" s="1180"/>
      <c r="BG48" s="1462"/>
      <c r="BH48" s="1463"/>
      <c r="BI48" s="174">
        <v>4.12</v>
      </c>
      <c r="BJ48" s="174"/>
    </row>
    <row r="49" spans="1:62" ht="16.5" customHeight="1">
      <c r="A49" s="241"/>
      <c r="B49" s="242"/>
      <c r="C49" s="1460"/>
      <c r="D49" s="1460"/>
      <c r="E49" s="1460"/>
      <c r="F49" s="1460"/>
      <c r="G49" s="1460"/>
      <c r="H49" s="1460"/>
      <c r="I49" s="1460"/>
      <c r="J49" s="1460"/>
      <c r="K49" s="1460"/>
      <c r="L49" s="1461"/>
      <c r="M49" s="1189"/>
      <c r="N49" s="1308"/>
      <c r="O49" s="1309"/>
      <c r="P49" s="1309"/>
      <c r="Q49" s="1309"/>
      <c r="R49" s="1309"/>
      <c r="S49" s="1309"/>
      <c r="T49" s="1309"/>
      <c r="U49" s="1309"/>
      <c r="V49" s="1309"/>
      <c r="W49" s="1309"/>
      <c r="X49" s="1309"/>
      <c r="Y49" s="1309"/>
      <c r="Z49" s="1309"/>
      <c r="AA49" s="175" t="s">
        <v>0</v>
      </c>
      <c r="AB49" s="11"/>
      <c r="AC49" s="1189"/>
      <c r="AD49" s="1308"/>
      <c r="AE49" s="1309"/>
      <c r="AF49" s="1309"/>
      <c r="AG49" s="1309"/>
      <c r="AH49" s="1309"/>
      <c r="AI49" s="1309"/>
      <c r="AJ49" s="1309"/>
      <c r="AK49" s="1309"/>
      <c r="AL49" s="1309"/>
      <c r="AM49" s="1309"/>
      <c r="AN49" s="1309"/>
      <c r="AO49" s="1309"/>
      <c r="AP49" s="1309"/>
      <c r="AQ49" s="175" t="s">
        <v>0</v>
      </c>
      <c r="AR49" s="11"/>
      <c r="AS49" s="1189"/>
      <c r="AT49" s="1308"/>
      <c r="AU49" s="1309"/>
      <c r="AV49" s="1309"/>
      <c r="AW49" s="1309"/>
      <c r="AX49" s="1309"/>
      <c r="AY49" s="1309"/>
      <c r="AZ49" s="1309"/>
      <c r="BA49" s="1309"/>
      <c r="BB49" s="1309"/>
      <c r="BC49" s="1309"/>
      <c r="BD49" s="1309"/>
      <c r="BE49" s="1309"/>
      <c r="BF49" s="1309"/>
      <c r="BG49" s="175" t="s">
        <v>0</v>
      </c>
      <c r="BH49" s="11"/>
      <c r="BI49" s="210"/>
      <c r="BJ49" s="210"/>
    </row>
    <row r="50" spans="1:62" ht="16.5" customHeight="1">
      <c r="A50" s="241"/>
      <c r="B50" s="242"/>
      <c r="C50" s="1460"/>
      <c r="D50" s="1460"/>
      <c r="E50" s="1460"/>
      <c r="F50" s="1460"/>
      <c r="G50" s="1460"/>
      <c r="H50" s="1460"/>
      <c r="I50" s="1460"/>
      <c r="J50" s="1460"/>
      <c r="K50" s="1460"/>
      <c r="L50" s="1461"/>
      <c r="M50" s="1094">
        <v>3</v>
      </c>
      <c r="N50" s="331" t="str">
        <f>VLOOKUP($BI44,[1]eMHH!$I$4:$DV$3046,17,FALSE)</f>
        <v>No Meetings</v>
      </c>
      <c r="O50" s="199"/>
      <c r="P50" s="199"/>
      <c r="Q50" s="199"/>
      <c r="R50" s="199"/>
      <c r="S50" s="199"/>
      <c r="T50" s="199"/>
      <c r="U50" s="199"/>
      <c r="V50" s="199"/>
      <c r="W50" s="199"/>
      <c r="X50" s="199"/>
      <c r="Y50" s="199"/>
      <c r="Z50" s="199"/>
      <c r="AA50" s="175" t="s">
        <v>1</v>
      </c>
      <c r="AB50" s="11"/>
      <c r="AC50" s="1094">
        <v>3</v>
      </c>
      <c r="AD50" s="331" t="str">
        <f>VLOOKUP($BI44,[1]eMHH!$I$4:$DV$3046,17,FALSE)</f>
        <v>No Meetings</v>
      </c>
      <c r="AE50" s="199"/>
      <c r="AF50" s="199"/>
      <c r="AG50" s="199"/>
      <c r="AH50" s="199"/>
      <c r="AI50" s="199"/>
      <c r="AJ50" s="199"/>
      <c r="AK50" s="199"/>
      <c r="AL50" s="199"/>
      <c r="AM50" s="199"/>
      <c r="AN50" s="199"/>
      <c r="AO50" s="199"/>
      <c r="AP50" s="199"/>
      <c r="AQ50" s="175" t="s">
        <v>1</v>
      </c>
      <c r="AR50" s="11"/>
      <c r="AS50" s="1094">
        <v>3</v>
      </c>
      <c r="AT50" s="331" t="str">
        <f>VLOOKUP($BI44,[1]eMHH!$I$4:$DV$3046,17,FALSE)</f>
        <v>No Meetings</v>
      </c>
      <c r="AU50" s="199"/>
      <c r="AV50" s="199"/>
      <c r="AW50" s="199"/>
      <c r="AX50" s="199"/>
      <c r="AY50" s="199"/>
      <c r="AZ50" s="199"/>
      <c r="BA50" s="199"/>
      <c r="BB50" s="199"/>
      <c r="BC50" s="199"/>
      <c r="BD50" s="199"/>
      <c r="BE50" s="199"/>
      <c r="BF50" s="199"/>
      <c r="BG50" s="175" t="s">
        <v>1</v>
      </c>
      <c r="BH50" s="11"/>
      <c r="BI50" s="186">
        <f>VLOOKUP(BI48,[1]eMHH!$I$4:$DV$515,65,FALSE)</f>
        <v>2</v>
      </c>
      <c r="BJ50" s="186"/>
    </row>
    <row r="51" spans="1:62" ht="16.5" customHeight="1" thickBot="1">
      <c r="A51" s="517"/>
      <c r="B51" s="750"/>
      <c r="C51" s="1464"/>
      <c r="D51" s="1464"/>
      <c r="E51" s="1464"/>
      <c r="F51" s="1464"/>
      <c r="G51" s="1464"/>
      <c r="H51" s="1464"/>
      <c r="I51" s="1464"/>
      <c r="J51" s="1464"/>
      <c r="K51" s="1464"/>
      <c r="L51" s="1465"/>
      <c r="M51" s="1466"/>
      <c r="N51" s="1467"/>
      <c r="O51" s="512"/>
      <c r="P51" s="512"/>
      <c r="Q51" s="512"/>
      <c r="R51" s="512"/>
      <c r="S51" s="512"/>
      <c r="T51" s="512"/>
      <c r="U51" s="512"/>
      <c r="V51" s="512"/>
      <c r="W51" s="512"/>
      <c r="X51" s="512"/>
      <c r="Y51" s="512"/>
      <c r="Z51" s="512"/>
      <c r="AA51" s="1468"/>
      <c r="AB51" s="1469"/>
      <c r="AC51" s="1470"/>
      <c r="AD51" s="1467"/>
      <c r="AE51" s="512"/>
      <c r="AF51" s="512"/>
      <c r="AG51" s="512"/>
      <c r="AH51" s="512"/>
      <c r="AI51" s="512"/>
      <c r="AJ51" s="512"/>
      <c r="AK51" s="512"/>
      <c r="AL51" s="512"/>
      <c r="AM51" s="512"/>
      <c r="AN51" s="512"/>
      <c r="AO51" s="512"/>
      <c r="AP51" s="512"/>
      <c r="AQ51" s="1468"/>
      <c r="AR51" s="1469"/>
      <c r="AS51" s="1470"/>
      <c r="AT51" s="1467"/>
      <c r="AU51" s="512"/>
      <c r="AV51" s="512"/>
      <c r="AW51" s="512"/>
      <c r="AX51" s="512"/>
      <c r="AY51" s="512"/>
      <c r="AZ51" s="512"/>
      <c r="BA51" s="512"/>
      <c r="BB51" s="512"/>
      <c r="BC51" s="512"/>
      <c r="BD51" s="512"/>
      <c r="BE51" s="512"/>
      <c r="BF51" s="512"/>
      <c r="BG51" s="1468"/>
      <c r="BH51" s="1471"/>
      <c r="BI51" s="338"/>
      <c r="BJ51" s="338"/>
    </row>
    <row r="52" spans="1:62" ht="16.5" customHeight="1" thickTop="1">
      <c r="A52" s="521">
        <f>VLOOKUP(BI48,[1]eMHH!$F$4:$H$3000,3,FALSE)</f>
        <v>3.0799999999999983</v>
      </c>
      <c r="B52" s="725"/>
      <c r="C52" s="1292" t="str">
        <f>VLOOKUP(BI48,[1]eMHH!$I$4:$DV$3046,13,FALSE)</f>
        <v>In the past 12 months, in how many meetings of {name of council 1 / 2 / 3} have you participated?</v>
      </c>
      <c r="D52" s="1292"/>
      <c r="E52" s="1292"/>
      <c r="F52" s="1292"/>
      <c r="G52" s="1292"/>
      <c r="H52" s="1292"/>
      <c r="I52" s="1292"/>
      <c r="J52" s="1292"/>
      <c r="K52" s="1292"/>
      <c r="L52" s="1293"/>
      <c r="M52" s="1174">
        <v>0</v>
      </c>
      <c r="N52" s="1472" t="str">
        <f>VLOOKUP($BI48,[1]eMHH!$I$4:$DV$3046,15,FALSE)</f>
        <v>Zero</v>
      </c>
      <c r="O52" s="1473"/>
      <c r="P52" s="1473"/>
      <c r="Q52" s="1437" t="s">
        <v>2</v>
      </c>
      <c r="R52" s="1438"/>
      <c r="S52" s="1438"/>
      <c r="T52" s="1438"/>
      <c r="U52" s="1438"/>
      <c r="V52" s="1438"/>
      <c r="W52" s="1438"/>
      <c r="X52" s="1438"/>
      <c r="Y52" s="1439" t="str">
        <f>VLOOKUP($BI48,[1]eMHH!$I$4:$DV$3046,16,FALSE)</f>
        <v>Meetings</v>
      </c>
      <c r="Z52" s="1439"/>
      <c r="AA52" s="1439"/>
      <c r="AB52" s="1474"/>
      <c r="AC52" s="1174">
        <v>0</v>
      </c>
      <c r="AD52" s="1472" t="str">
        <f>VLOOKUP($BI48,[1]eMHH!$I$4:$DV$3046,15,FALSE)</f>
        <v>Zero</v>
      </c>
      <c r="AE52" s="1473"/>
      <c r="AF52" s="1473"/>
      <c r="AG52" s="1437" t="s">
        <v>2</v>
      </c>
      <c r="AH52" s="1438"/>
      <c r="AI52" s="1438"/>
      <c r="AJ52" s="1438"/>
      <c r="AK52" s="1438"/>
      <c r="AL52" s="1438"/>
      <c r="AM52" s="1438"/>
      <c r="AN52" s="1438"/>
      <c r="AO52" s="1439" t="str">
        <f>VLOOKUP($BI48,[1]eMHH!$I$4:$DV$3046,16,FALSE)</f>
        <v>Meetings</v>
      </c>
      <c r="AP52" s="1439"/>
      <c r="AQ52" s="1439"/>
      <c r="AR52" s="1474"/>
      <c r="AS52" s="1174">
        <v>0</v>
      </c>
      <c r="AT52" s="1472" t="str">
        <f>VLOOKUP($BI48,[1]eMHH!$I$4:$DV$3046,15,FALSE)</f>
        <v>Zero</v>
      </c>
      <c r="AU52" s="1473"/>
      <c r="AV52" s="1473"/>
      <c r="AW52" s="1437" t="s">
        <v>2</v>
      </c>
      <c r="AX52" s="1438"/>
      <c r="AY52" s="1438"/>
      <c r="AZ52" s="1438"/>
      <c r="BA52" s="1438"/>
      <c r="BB52" s="1438"/>
      <c r="BC52" s="1438"/>
      <c r="BD52" s="1438"/>
      <c r="BE52" s="1439" t="str">
        <f>VLOOKUP($BI48,[1]eMHH!$I$4:$DV$3046,16,FALSE)</f>
        <v>Meetings</v>
      </c>
      <c r="BF52" s="1439"/>
      <c r="BG52" s="1439"/>
      <c r="BH52" s="1475"/>
      <c r="BI52" s="174">
        <v>4.1399999999999997</v>
      </c>
      <c r="BJ52" s="174"/>
    </row>
    <row r="53" spans="1:62" ht="16.5" customHeight="1">
      <c r="A53" s="521"/>
      <c r="B53" s="725"/>
      <c r="C53" s="184"/>
      <c r="D53" s="184"/>
      <c r="E53" s="184"/>
      <c r="F53" s="184"/>
      <c r="G53" s="184"/>
      <c r="H53" s="184"/>
      <c r="I53" s="184"/>
      <c r="J53" s="184"/>
      <c r="K53" s="184"/>
      <c r="L53" s="1114"/>
      <c r="M53" s="1174"/>
      <c r="N53" s="1472"/>
      <c r="O53" s="1473"/>
      <c r="P53" s="1473"/>
      <c r="Q53" s="1437"/>
      <c r="R53" s="1438"/>
      <c r="S53" s="1438"/>
      <c r="T53" s="1438"/>
      <c r="U53" s="1438"/>
      <c r="V53" s="1438"/>
      <c r="W53" s="1438"/>
      <c r="X53" s="1438"/>
      <c r="Y53" s="302"/>
      <c r="Z53" s="302"/>
      <c r="AA53" s="302"/>
      <c r="AB53" s="1476"/>
      <c r="AC53" s="1174"/>
      <c r="AD53" s="1472"/>
      <c r="AE53" s="1473"/>
      <c r="AF53" s="1473"/>
      <c r="AG53" s="1437"/>
      <c r="AH53" s="1438"/>
      <c r="AI53" s="1438"/>
      <c r="AJ53" s="1438"/>
      <c r="AK53" s="1438"/>
      <c r="AL53" s="1438"/>
      <c r="AM53" s="1438"/>
      <c r="AN53" s="1438"/>
      <c r="AO53" s="302"/>
      <c r="AP53" s="302"/>
      <c r="AQ53" s="302"/>
      <c r="AR53" s="1476"/>
      <c r="AS53" s="1174"/>
      <c r="AT53" s="1472"/>
      <c r="AU53" s="1473"/>
      <c r="AV53" s="1473"/>
      <c r="AW53" s="1437"/>
      <c r="AX53" s="1438"/>
      <c r="AY53" s="1438"/>
      <c r="AZ53" s="1438"/>
      <c r="BA53" s="1438"/>
      <c r="BB53" s="1438"/>
      <c r="BC53" s="1438"/>
      <c r="BD53" s="1438"/>
      <c r="BE53" s="302"/>
      <c r="BF53" s="302"/>
      <c r="BG53" s="302"/>
      <c r="BH53" s="303"/>
      <c r="BI53" s="186">
        <f>VLOOKUP(BI52,[1]eMHH!$I$4:$DV$515,65,FALSE)</f>
        <v>4</v>
      </c>
      <c r="BJ53" s="186"/>
    </row>
    <row r="54" spans="1:62" ht="16.5" customHeight="1" thickBot="1">
      <c r="A54" s="521"/>
      <c r="B54" s="725"/>
      <c r="C54" s="184"/>
      <c r="D54" s="184"/>
      <c r="E54" s="184"/>
      <c r="F54" s="184"/>
      <c r="G54" s="184"/>
      <c r="H54" s="184"/>
      <c r="I54" s="184"/>
      <c r="J54" s="184"/>
      <c r="K54" s="184"/>
      <c r="L54" s="1114"/>
      <c r="M54" s="1223"/>
      <c r="N54" s="1477"/>
      <c r="O54" s="1478"/>
      <c r="P54" s="1478"/>
      <c r="Q54" s="1450"/>
      <c r="R54" s="1451"/>
      <c r="S54" s="1451"/>
      <c r="T54" s="1451"/>
      <c r="U54" s="1451"/>
      <c r="V54" s="1451"/>
      <c r="W54" s="1451"/>
      <c r="X54" s="1451"/>
      <c r="Y54" s="1452"/>
      <c r="Z54" s="1452"/>
      <c r="AA54" s="1453" t="s">
        <v>0</v>
      </c>
      <c r="AB54" s="1454" t="s">
        <v>1</v>
      </c>
      <c r="AC54" s="1223"/>
      <c r="AD54" s="1477"/>
      <c r="AE54" s="1478"/>
      <c r="AF54" s="1478"/>
      <c r="AG54" s="1450"/>
      <c r="AH54" s="1451"/>
      <c r="AI54" s="1451"/>
      <c r="AJ54" s="1451"/>
      <c r="AK54" s="1451"/>
      <c r="AL54" s="1451"/>
      <c r="AM54" s="1451"/>
      <c r="AN54" s="1451"/>
      <c r="AO54" s="1452"/>
      <c r="AP54" s="1452"/>
      <c r="AQ54" s="1453" t="s">
        <v>0</v>
      </c>
      <c r="AR54" s="1454" t="s">
        <v>1</v>
      </c>
      <c r="AS54" s="1223"/>
      <c r="AT54" s="1477"/>
      <c r="AU54" s="1478"/>
      <c r="AV54" s="1478"/>
      <c r="AW54" s="1450"/>
      <c r="AX54" s="1451"/>
      <c r="AY54" s="1451"/>
      <c r="AZ54" s="1451"/>
      <c r="BA54" s="1451"/>
      <c r="BB54" s="1451"/>
      <c r="BC54" s="1451"/>
      <c r="BD54" s="1451"/>
      <c r="BE54" s="1452"/>
      <c r="BF54" s="1452"/>
      <c r="BG54" s="1453" t="s">
        <v>0</v>
      </c>
      <c r="BH54" s="1453" t="s">
        <v>1</v>
      </c>
      <c r="BI54" s="193">
        <f>VLOOKUP(BI52,[1]eMHH!$I$4:$DV$3046,4,FALSE)</f>
        <v>0</v>
      </c>
      <c r="BJ54" s="193"/>
    </row>
    <row r="55" spans="1:62" ht="15" customHeight="1" thickTop="1" thickBot="1">
      <c r="A55" s="521">
        <f>VLOOKUP(BI52,[1]eMHH!$F$4:$H$3000,3,FALSE)</f>
        <v>3.0899999999999981</v>
      </c>
      <c r="B55" s="725"/>
      <c r="C55" s="1479" t="str">
        <f>VLOOKUP(BI52,[1]eMHH!$I$4:$DV$3046,13,FALSE)</f>
        <v>Are you or a member of your household a regular member of {name of council 1 / 2 / 3}?</v>
      </c>
      <c r="D55" s="1479"/>
      <c r="E55" s="1479"/>
      <c r="F55" s="1479"/>
      <c r="G55" s="1479"/>
      <c r="H55" s="1479"/>
      <c r="I55" s="1479"/>
      <c r="J55" s="1479"/>
      <c r="K55" s="1479"/>
      <c r="L55" s="1480"/>
      <c r="M55" s="1481">
        <v>1</v>
      </c>
      <c r="N55" s="1482" t="str">
        <f>VLOOKUP($BI52,[1]eMHH!$I$4:$DV$3046,15,FALSE)</f>
        <v>No, neither respondent nor his household members are members of council</v>
      </c>
      <c r="O55" s="1130"/>
      <c r="P55" s="1130"/>
      <c r="Q55" s="1130"/>
      <c r="R55" s="1130"/>
      <c r="S55" s="1130"/>
      <c r="T55" s="1130"/>
      <c r="U55" s="1130"/>
      <c r="V55" s="1130"/>
      <c r="W55" s="1130"/>
      <c r="X55" s="1130"/>
      <c r="Y55" s="1130"/>
      <c r="Z55" s="1130"/>
      <c r="AA55" s="1130"/>
      <c r="AB55" s="1131"/>
      <c r="AC55" s="1481">
        <v>1</v>
      </c>
      <c r="AD55" s="1482" t="str">
        <f>VLOOKUP($BI52,[1]eMHH!$I$4:$DV$3046,15,FALSE)</f>
        <v>No, neither respondent nor his household members are members of council</v>
      </c>
      <c r="AE55" s="1130"/>
      <c r="AF55" s="1130"/>
      <c r="AG55" s="1130"/>
      <c r="AH55" s="1130"/>
      <c r="AI55" s="1130"/>
      <c r="AJ55" s="1130"/>
      <c r="AK55" s="1130"/>
      <c r="AL55" s="1130"/>
      <c r="AM55" s="1130"/>
      <c r="AN55" s="1130"/>
      <c r="AO55" s="1130"/>
      <c r="AP55" s="1130"/>
      <c r="AQ55" s="1130"/>
      <c r="AR55" s="1131"/>
      <c r="AS55" s="1481">
        <v>1</v>
      </c>
      <c r="AT55" s="1482" t="str">
        <f>VLOOKUP($BI52,[1]eMHH!$I$4:$DV$3046,15,FALSE)</f>
        <v>No, neither respondent nor his household members are members of council</v>
      </c>
      <c r="AU55" s="1130"/>
      <c r="AV55" s="1130"/>
      <c r="AW55" s="1130"/>
      <c r="AX55" s="1130"/>
      <c r="AY55" s="1130"/>
      <c r="AZ55" s="1130"/>
      <c r="BA55" s="1130"/>
      <c r="BB55" s="1130"/>
      <c r="BC55" s="1130"/>
      <c r="BD55" s="1130"/>
      <c r="BE55" s="1130"/>
      <c r="BF55" s="1130"/>
      <c r="BG55" s="1130"/>
      <c r="BH55" s="1483"/>
    </row>
    <row r="56" spans="1:62" ht="15" customHeight="1" thickTop="1" thickBot="1">
      <c r="A56" s="521"/>
      <c r="B56" s="725"/>
      <c r="C56" s="1479"/>
      <c r="D56" s="1479"/>
      <c r="E56" s="1479"/>
      <c r="F56" s="1479"/>
      <c r="G56" s="1479"/>
      <c r="H56" s="1479"/>
      <c r="I56" s="1479"/>
      <c r="J56" s="1479"/>
      <c r="K56" s="1479"/>
      <c r="L56" s="1480"/>
      <c r="M56" s="1189"/>
      <c r="N56" s="1155"/>
      <c r="O56" s="999"/>
      <c r="P56" s="999"/>
      <c r="Q56" s="999"/>
      <c r="R56" s="999"/>
      <c r="S56" s="999"/>
      <c r="T56" s="999"/>
      <c r="U56" s="999"/>
      <c r="V56" s="999"/>
      <c r="W56" s="999"/>
      <c r="X56" s="999"/>
      <c r="Y56" s="999"/>
      <c r="Z56" s="999"/>
      <c r="AA56" s="999"/>
      <c r="AB56" s="1156"/>
      <c r="AC56" s="1189"/>
      <c r="AD56" s="1155"/>
      <c r="AE56" s="999"/>
      <c r="AF56" s="999"/>
      <c r="AG56" s="999"/>
      <c r="AH56" s="999"/>
      <c r="AI56" s="999"/>
      <c r="AJ56" s="999"/>
      <c r="AK56" s="999"/>
      <c r="AL56" s="999"/>
      <c r="AM56" s="999"/>
      <c r="AN56" s="999"/>
      <c r="AO56" s="999"/>
      <c r="AP56" s="999"/>
      <c r="AQ56" s="999"/>
      <c r="AR56" s="1156"/>
      <c r="AS56" s="1189"/>
      <c r="AT56" s="1155"/>
      <c r="AU56" s="999"/>
      <c r="AV56" s="999"/>
      <c r="AW56" s="999"/>
      <c r="AX56" s="999"/>
      <c r="AY56" s="999"/>
      <c r="AZ56" s="999"/>
      <c r="BA56" s="999"/>
      <c r="BB56" s="999"/>
      <c r="BC56" s="999"/>
      <c r="BD56" s="999"/>
      <c r="BE56" s="999"/>
      <c r="BF56" s="999"/>
      <c r="BG56" s="999"/>
      <c r="BH56" s="1484"/>
    </row>
    <row r="57" spans="1:62" ht="15" customHeight="1" thickTop="1" thickBot="1">
      <c r="A57" s="521"/>
      <c r="B57" s="725"/>
      <c r="C57" s="1479"/>
      <c r="D57" s="1479"/>
      <c r="E57" s="1479"/>
      <c r="F57" s="1479"/>
      <c r="G57" s="1479"/>
      <c r="H57" s="1479"/>
      <c r="I57" s="1479"/>
      <c r="J57" s="1479"/>
      <c r="K57" s="1479"/>
      <c r="L57" s="1480"/>
      <c r="M57" s="1103">
        <v>2</v>
      </c>
      <c r="N57" s="1485" t="str">
        <f>VLOOKUP($BI52,[1]eMHH!$I$4:$DV$3046,16,FALSE)</f>
        <v>Yes, respondent is a member of council</v>
      </c>
      <c r="O57" s="1486"/>
      <c r="P57" s="971"/>
      <c r="Q57" s="971"/>
      <c r="R57" s="971"/>
      <c r="S57" s="971"/>
      <c r="T57" s="971"/>
      <c r="U57" s="971"/>
      <c r="V57" s="971"/>
      <c r="W57" s="971"/>
      <c r="X57" s="972"/>
      <c r="Y57" s="1486"/>
      <c r="Z57" s="1487"/>
      <c r="AA57" s="1488"/>
      <c r="AB57" s="1489"/>
      <c r="AC57" s="1103">
        <v>2</v>
      </c>
      <c r="AD57" s="1485" t="str">
        <f>VLOOKUP($BI52,[1]eMHH!$I$4:$DV$3046,16,FALSE)</f>
        <v>Yes, respondent is a member of council</v>
      </c>
      <c r="AE57" s="1486"/>
      <c r="AF57" s="971"/>
      <c r="AG57" s="971"/>
      <c r="AH57" s="971"/>
      <c r="AI57" s="971"/>
      <c r="AJ57" s="971"/>
      <c r="AK57" s="971"/>
      <c r="AL57" s="971"/>
      <c r="AM57" s="971"/>
      <c r="AN57" s="972"/>
      <c r="AO57" s="1486"/>
      <c r="AP57" s="1487"/>
      <c r="AQ57" s="1488"/>
      <c r="AR57" s="1489"/>
      <c r="AS57" s="1103">
        <v>2</v>
      </c>
      <c r="AT57" s="1485" t="str">
        <f>VLOOKUP($BI52,[1]eMHH!$I$4:$DV$3046,16,FALSE)</f>
        <v>Yes, respondent is a member of council</v>
      </c>
      <c r="AU57" s="1486"/>
      <c r="AV57" s="971"/>
      <c r="AW57" s="971"/>
      <c r="AX57" s="971"/>
      <c r="AY57" s="971"/>
      <c r="AZ57" s="971"/>
      <c r="BA57" s="971"/>
      <c r="BB57" s="971"/>
      <c r="BC57" s="971"/>
      <c r="BD57" s="972"/>
      <c r="BE57" s="1486"/>
      <c r="BF57" s="1487"/>
      <c r="BG57" s="1488"/>
      <c r="BH57" s="1490"/>
    </row>
    <row r="58" spans="1:62" ht="15" customHeight="1" thickTop="1" thickBot="1">
      <c r="A58" s="521"/>
      <c r="B58" s="725"/>
      <c r="C58" s="1479"/>
      <c r="D58" s="1479"/>
      <c r="E58" s="1479"/>
      <c r="F58" s="1479"/>
      <c r="G58" s="1479"/>
      <c r="H58" s="1479"/>
      <c r="I58" s="1479"/>
      <c r="J58" s="1479"/>
      <c r="K58" s="1479"/>
      <c r="L58" s="1480"/>
      <c r="M58" s="1094">
        <v>3</v>
      </c>
      <c r="N58" s="1485" t="str">
        <f>VLOOKUP($BI52,[1]eMHH!$I$4:$DV$3046,17,FALSE)</f>
        <v>Yes, household member is a member of council</v>
      </c>
      <c r="O58" s="1486"/>
      <c r="P58" s="971"/>
      <c r="Q58" s="971"/>
      <c r="R58" s="971"/>
      <c r="S58" s="971"/>
      <c r="T58" s="971"/>
      <c r="U58" s="971"/>
      <c r="V58" s="971"/>
      <c r="W58" s="971"/>
      <c r="X58" s="972"/>
      <c r="Y58" s="1486"/>
      <c r="Z58" s="1487"/>
      <c r="AA58" s="1488"/>
      <c r="AB58" s="1489"/>
      <c r="AC58" s="1094">
        <v>3</v>
      </c>
      <c r="AD58" s="1485" t="str">
        <f>VLOOKUP($BI52,[1]eMHH!$I$4:$DV$3046,17,FALSE)</f>
        <v>Yes, household member is a member of council</v>
      </c>
      <c r="AE58" s="1486"/>
      <c r="AF58" s="971"/>
      <c r="AG58" s="971"/>
      <c r="AH58" s="971"/>
      <c r="AI58" s="971"/>
      <c r="AJ58" s="971"/>
      <c r="AK58" s="971"/>
      <c r="AL58" s="971"/>
      <c r="AM58" s="971"/>
      <c r="AN58" s="972"/>
      <c r="AO58" s="1486"/>
      <c r="AP58" s="1487"/>
      <c r="AQ58" s="1488"/>
      <c r="AR58" s="1489"/>
      <c r="AS58" s="1094">
        <v>3</v>
      </c>
      <c r="AT58" s="1485" t="str">
        <f>VLOOKUP($BI52,[1]eMHH!$I$4:$DV$3046,17,FALSE)</f>
        <v>Yes, household member is a member of council</v>
      </c>
      <c r="AU58" s="1486"/>
      <c r="AV58" s="971"/>
      <c r="AW58" s="971"/>
      <c r="AX58" s="971"/>
      <c r="AY58" s="971"/>
      <c r="AZ58" s="971"/>
      <c r="BA58" s="971"/>
      <c r="BB58" s="971"/>
      <c r="BC58" s="971"/>
      <c r="BD58" s="972"/>
      <c r="BE58" s="1486"/>
      <c r="BF58" s="1487"/>
      <c r="BG58" s="1488"/>
      <c r="BH58" s="1490"/>
      <c r="BI58" s="504">
        <v>4.1500000000000004</v>
      </c>
      <c r="BJ58" s="504"/>
    </row>
    <row r="59" spans="1:62" ht="15" customHeight="1" thickTop="1" thickBot="1">
      <c r="A59" s="521"/>
      <c r="B59" s="725"/>
      <c r="C59" s="1479"/>
      <c r="D59" s="1479"/>
      <c r="E59" s="1479"/>
      <c r="F59" s="1479"/>
      <c r="G59" s="1479"/>
      <c r="H59" s="1479"/>
      <c r="I59" s="1479"/>
      <c r="J59" s="1479"/>
      <c r="K59" s="1479"/>
      <c r="L59" s="1480"/>
      <c r="M59" s="1172">
        <v>4</v>
      </c>
      <c r="N59" s="1179" t="str">
        <f>VLOOKUP($BI52,[1]eMHH!$I$4:$DV$3046,18,FALSE)</f>
        <v>Yes, both respondent and household members are members of council</v>
      </c>
      <c r="O59" s="1180"/>
      <c r="P59" s="1180"/>
      <c r="Q59" s="1180"/>
      <c r="R59" s="1180"/>
      <c r="S59" s="1180"/>
      <c r="T59" s="1180"/>
      <c r="U59" s="1180"/>
      <c r="V59" s="1180"/>
      <c r="W59" s="1180"/>
      <c r="X59" s="1180"/>
      <c r="Y59" s="1180"/>
      <c r="Z59" s="1180"/>
      <c r="AA59" s="175" t="s">
        <v>0</v>
      </c>
      <c r="AB59" s="11"/>
      <c r="AC59" s="1172">
        <v>4</v>
      </c>
      <c r="AD59" s="1179" t="str">
        <f>VLOOKUP($BI52,[1]eMHH!$I$4:$DV$3046,18,FALSE)</f>
        <v>Yes, both respondent and household members are members of council</v>
      </c>
      <c r="AE59" s="1180"/>
      <c r="AF59" s="1180"/>
      <c r="AG59" s="1180"/>
      <c r="AH59" s="1180"/>
      <c r="AI59" s="1180"/>
      <c r="AJ59" s="1180"/>
      <c r="AK59" s="1180"/>
      <c r="AL59" s="1180"/>
      <c r="AM59" s="1180"/>
      <c r="AN59" s="1180"/>
      <c r="AO59" s="1180"/>
      <c r="AP59" s="1180"/>
      <c r="AQ59" s="175" t="s">
        <v>0</v>
      </c>
      <c r="AR59" s="11"/>
      <c r="AS59" s="1172">
        <v>4</v>
      </c>
      <c r="AT59" s="1179" t="str">
        <f>VLOOKUP($BI52,[1]eMHH!$I$4:$DV$3046,18,FALSE)</f>
        <v>Yes, both respondent and household members are members of council</v>
      </c>
      <c r="AU59" s="1180"/>
      <c r="AV59" s="1180"/>
      <c r="AW59" s="1180"/>
      <c r="AX59" s="1180"/>
      <c r="AY59" s="1180"/>
      <c r="AZ59" s="1180"/>
      <c r="BA59" s="1180"/>
      <c r="BB59" s="1180"/>
      <c r="BC59" s="1180"/>
      <c r="BD59" s="1180"/>
      <c r="BE59" s="1180"/>
      <c r="BF59" s="1180"/>
      <c r="BG59" s="175" t="s">
        <v>0</v>
      </c>
      <c r="BH59" s="11"/>
      <c r="BI59" s="724">
        <f>VLOOKUP(BI58,[1]eMHH!$I$4:$DV$515,65,FALSE)</f>
        <v>15</v>
      </c>
      <c r="BJ59" s="724"/>
    </row>
    <row r="60" spans="1:62" ht="15" customHeight="1" thickTop="1" thickBot="1">
      <c r="A60" s="521"/>
      <c r="B60" s="725"/>
      <c r="C60" s="1479"/>
      <c r="D60" s="1479"/>
      <c r="E60" s="1479"/>
      <c r="F60" s="1479"/>
      <c r="G60" s="1479"/>
      <c r="H60" s="1479"/>
      <c r="I60" s="1479"/>
      <c r="J60" s="1479"/>
      <c r="K60" s="1479"/>
      <c r="L60" s="1480"/>
      <c r="M60" s="1223"/>
      <c r="N60" s="1448"/>
      <c r="O60" s="1449"/>
      <c r="P60" s="1449"/>
      <c r="Q60" s="1449"/>
      <c r="R60" s="1449"/>
      <c r="S60" s="1449"/>
      <c r="T60" s="1449"/>
      <c r="U60" s="1449"/>
      <c r="V60" s="1449"/>
      <c r="W60" s="1449"/>
      <c r="X60" s="1449"/>
      <c r="Y60" s="1449"/>
      <c r="Z60" s="1449"/>
      <c r="AA60" s="1453" t="s">
        <v>1</v>
      </c>
      <c r="AB60" s="11"/>
      <c r="AC60" s="1223"/>
      <c r="AD60" s="1448"/>
      <c r="AE60" s="1449"/>
      <c r="AF60" s="1449"/>
      <c r="AG60" s="1449"/>
      <c r="AH60" s="1449"/>
      <c r="AI60" s="1449"/>
      <c r="AJ60" s="1449"/>
      <c r="AK60" s="1449"/>
      <c r="AL60" s="1449"/>
      <c r="AM60" s="1449"/>
      <c r="AN60" s="1449"/>
      <c r="AO60" s="1449"/>
      <c r="AP60" s="1449"/>
      <c r="AQ60" s="1453" t="s">
        <v>1</v>
      </c>
      <c r="AR60" s="11"/>
      <c r="AS60" s="1223"/>
      <c r="AT60" s="1448"/>
      <c r="AU60" s="1449"/>
      <c r="AV60" s="1449"/>
      <c r="AW60" s="1449"/>
      <c r="AX60" s="1449"/>
      <c r="AY60" s="1449"/>
      <c r="AZ60" s="1449"/>
      <c r="BA60" s="1449"/>
      <c r="BB60" s="1449"/>
      <c r="BC60" s="1449"/>
      <c r="BD60" s="1449"/>
      <c r="BE60" s="1449"/>
      <c r="BF60" s="1449"/>
      <c r="BG60" s="1453" t="s">
        <v>1</v>
      </c>
      <c r="BH60" s="11"/>
      <c r="BI60" s="1030">
        <f>VLOOKUP(BI58,[1]eMHH!$I$4:$DV$3046,4,FALSE)</f>
        <v>3.1499999999999968</v>
      </c>
      <c r="BJ60" s="1030"/>
    </row>
    <row r="61" spans="1:62" ht="15" customHeight="1" thickTop="1">
      <c r="A61" s="526">
        <f>VLOOKUP(BI58,[1]eMHH!$F$4:$H$3000,3,FALSE)</f>
        <v>3.0999999999999979</v>
      </c>
      <c r="B61" s="749"/>
      <c r="C61" s="1292" t="str">
        <f>VLOOKUP(BI58,[1]eMHH!$I$4:$DV$3046,13,FALSE)</f>
        <v>What were the most important activities of {name of council 1 / 2/ 3} in the past 12 months?</v>
      </c>
      <c r="D61" s="1292"/>
      <c r="E61" s="1292"/>
      <c r="F61" s="1292"/>
      <c r="G61" s="1292"/>
      <c r="H61" s="1292"/>
      <c r="I61" s="1292"/>
      <c r="J61" s="1292"/>
      <c r="K61" s="1292"/>
      <c r="L61" s="1293"/>
      <c r="M61" s="1135" t="s">
        <v>7</v>
      </c>
      <c r="N61" s="1136" t="str">
        <f>VLOOKUP($BI$58,[1]eMHH!$I$4:$DV$3046,15,FALSE)</f>
        <v>Nothing</v>
      </c>
      <c r="O61" s="1137"/>
      <c r="P61" s="1137"/>
      <c r="Q61" s="1491"/>
      <c r="R61" s="1137"/>
      <c r="S61" s="1137"/>
      <c r="T61" s="1137"/>
      <c r="U61" s="1386">
        <v>7</v>
      </c>
      <c r="V61" s="1136" t="str">
        <f>VLOOKUP($BI$58,[1]eMHH!$I$4:$DV$3046,22,FALSE)</f>
        <v>Promote Health and Hygiene of Villagers</v>
      </c>
      <c r="W61" s="1137"/>
      <c r="X61" s="1137"/>
      <c r="Y61" s="1137"/>
      <c r="Z61" s="1137"/>
      <c r="AA61" s="1137"/>
      <c r="AB61" s="1146"/>
      <c r="AC61" s="1135" t="s">
        <v>7</v>
      </c>
      <c r="AD61" s="1136" t="str">
        <f>VLOOKUP($BI$58,[1]eMHH!$I$4:$DV$3046,15,FALSE)</f>
        <v>Nothing</v>
      </c>
      <c r="AE61" s="1137"/>
      <c r="AF61" s="1137"/>
      <c r="AG61" s="1137"/>
      <c r="AH61" s="1137"/>
      <c r="AI61" s="1137"/>
      <c r="AJ61" s="1137"/>
      <c r="AK61" s="1386">
        <v>7</v>
      </c>
      <c r="AL61" s="1136" t="str">
        <f>VLOOKUP($BI$58,[1]eMHH!$I$4:$DV$3046,22,FALSE)</f>
        <v>Promote Health and Hygiene of Villagers</v>
      </c>
      <c r="AM61" s="1137"/>
      <c r="AN61" s="1137"/>
      <c r="AO61" s="1137"/>
      <c r="AP61" s="1137"/>
      <c r="AQ61" s="1137"/>
      <c r="AR61" s="1146"/>
      <c r="AS61" s="1135" t="s">
        <v>7</v>
      </c>
      <c r="AT61" s="1136" t="str">
        <f>VLOOKUP($BI$58,[1]eMHH!$I$4:$DV$3046,15,FALSE)</f>
        <v>Nothing</v>
      </c>
      <c r="AU61" s="1137"/>
      <c r="AV61" s="1137"/>
      <c r="AW61" s="1137"/>
      <c r="AX61" s="1137"/>
      <c r="AY61" s="1137"/>
      <c r="AZ61" s="1137"/>
      <c r="BA61" s="1386">
        <v>7</v>
      </c>
      <c r="BB61" s="1136" t="str">
        <f>VLOOKUP($BI$58,[1]eMHH!$I$4:$DV$3046,22,FALSE)</f>
        <v>Promote Health and Hygiene of Villagers</v>
      </c>
      <c r="BC61" s="1137"/>
      <c r="BD61" s="1137"/>
      <c r="BE61" s="1137"/>
      <c r="BF61" s="1137"/>
      <c r="BG61" s="1137"/>
      <c r="BH61" s="1492"/>
      <c r="BI61" s="161"/>
      <c r="BJ61" s="161"/>
    </row>
    <row r="62" spans="1:62" ht="15" customHeight="1">
      <c r="A62" s="241"/>
      <c r="B62" s="242"/>
      <c r="C62" s="184"/>
      <c r="D62" s="184"/>
      <c r="E62" s="184"/>
      <c r="F62" s="184"/>
      <c r="G62" s="184"/>
      <c r="H62" s="184"/>
      <c r="I62" s="184"/>
      <c r="J62" s="184"/>
      <c r="K62" s="184"/>
      <c r="L62" s="1114"/>
      <c r="M62" s="1092">
        <v>1</v>
      </c>
      <c r="N62" s="250" t="str">
        <f>VLOOKUP($BI$58,[1]eMHH!$I$4:$DV$3046,16,FALSE)</f>
        <v>Resolve Disputes</v>
      </c>
      <c r="O62" s="543"/>
      <c r="P62" s="543"/>
      <c r="Q62" s="543"/>
      <c r="R62" s="543"/>
      <c r="S62" s="543"/>
      <c r="T62" s="963"/>
      <c r="U62" s="214">
        <v>8</v>
      </c>
      <c r="V62" s="250" t="str">
        <f>VLOOKUP($BI$58,[1]eMHH!$I$4:$DV$3046,23,FALSE)</f>
        <v>Promote Religious Virtue of Villagers</v>
      </c>
      <c r="W62" s="963"/>
      <c r="X62" s="543"/>
      <c r="Y62" s="543"/>
      <c r="Z62" s="543"/>
      <c r="AA62" s="543"/>
      <c r="AB62" s="1493"/>
      <c r="AC62" s="1092">
        <v>1</v>
      </c>
      <c r="AD62" s="250" t="str">
        <f>VLOOKUP($BI$58,[1]eMHH!$I$4:$DV$3046,16,FALSE)</f>
        <v>Resolve Disputes</v>
      </c>
      <c r="AE62" s="543"/>
      <c r="AF62" s="543"/>
      <c r="AG62" s="543"/>
      <c r="AH62" s="543"/>
      <c r="AI62" s="543"/>
      <c r="AJ62" s="963"/>
      <c r="AK62" s="214">
        <v>8</v>
      </c>
      <c r="AL62" s="250" t="str">
        <f>VLOOKUP($BI$58,[1]eMHH!$I$4:$DV$3046,23,FALSE)</f>
        <v>Promote Religious Virtue of Villagers</v>
      </c>
      <c r="AM62" s="963"/>
      <c r="AN62" s="543"/>
      <c r="AO62" s="543"/>
      <c r="AP62" s="543"/>
      <c r="AQ62" s="543"/>
      <c r="AR62" s="1493"/>
      <c r="AS62" s="1092">
        <v>1</v>
      </c>
      <c r="AT62" s="250" t="str">
        <f>VLOOKUP($BI$58,[1]eMHH!$I$4:$DV$3046,16,FALSE)</f>
        <v>Resolve Disputes</v>
      </c>
      <c r="AU62" s="543"/>
      <c r="AV62" s="543"/>
      <c r="AW62" s="543"/>
      <c r="AX62" s="543"/>
      <c r="AY62" s="543"/>
      <c r="AZ62" s="963"/>
      <c r="BA62" s="214">
        <v>8</v>
      </c>
      <c r="BB62" s="250" t="str">
        <f>VLOOKUP($BI$58,[1]eMHH!$I$4:$DV$3046,23,FALSE)</f>
        <v>Promote Religious Virtue of Villagers</v>
      </c>
      <c r="BC62" s="963"/>
      <c r="BD62" s="543"/>
      <c r="BE62" s="543"/>
      <c r="BF62" s="543"/>
      <c r="BG62" s="543"/>
      <c r="BH62" s="964"/>
      <c r="BI62" s="14"/>
      <c r="BJ62" s="14"/>
    </row>
    <row r="63" spans="1:62" s="41" customFormat="1" ht="15" customHeight="1">
      <c r="A63" s="241"/>
      <c r="B63" s="242"/>
      <c r="C63" s="184"/>
      <c r="D63" s="184"/>
      <c r="E63" s="184"/>
      <c r="F63" s="184"/>
      <c r="G63" s="184"/>
      <c r="H63" s="184"/>
      <c r="I63" s="184"/>
      <c r="J63" s="184"/>
      <c r="K63" s="184"/>
      <c r="L63" s="1114"/>
      <c r="M63" s="1094">
        <v>2</v>
      </c>
      <c r="N63" s="250" t="str">
        <f>VLOOKUP($BI$58,[1]eMHH!$I$4:$DV$3046,17,FALSE)</f>
        <v>Resolve Tribal Feud</v>
      </c>
      <c r="O63" s="963"/>
      <c r="P63" s="963"/>
      <c r="Q63" s="963"/>
      <c r="R63" s="963"/>
      <c r="S63" s="963"/>
      <c r="T63" s="963"/>
      <c r="U63" s="257">
        <v>9</v>
      </c>
      <c r="V63" s="1494" t="str">
        <f>VLOOKUP($BI$58,[1]eMHH!$I$4:$DV$3046,24,FALSE)</f>
        <v>Build New Mosque or Improve Existing Mosque</v>
      </c>
      <c r="W63" s="1494"/>
      <c r="X63" s="1494"/>
      <c r="Y63" s="1494"/>
      <c r="Z63" s="1494"/>
      <c r="AA63" s="1494"/>
      <c r="AB63" s="1495"/>
      <c r="AC63" s="1094">
        <v>2</v>
      </c>
      <c r="AD63" s="250" t="str">
        <f>VLOOKUP($BI$58,[1]eMHH!$I$4:$DV$3046,17,FALSE)</f>
        <v>Resolve Tribal Feud</v>
      </c>
      <c r="AE63" s="963"/>
      <c r="AF63" s="963"/>
      <c r="AG63" s="963"/>
      <c r="AH63" s="963"/>
      <c r="AI63" s="963"/>
      <c r="AJ63" s="963"/>
      <c r="AK63" s="257">
        <v>9</v>
      </c>
      <c r="AL63" s="1494" t="str">
        <f>VLOOKUP($BI$58,[1]eMHH!$I$4:$DV$3046,24,FALSE)</f>
        <v>Build New Mosque or Improve Existing Mosque</v>
      </c>
      <c r="AM63" s="1494"/>
      <c r="AN63" s="1494"/>
      <c r="AO63" s="1494"/>
      <c r="AP63" s="1494"/>
      <c r="AQ63" s="1494"/>
      <c r="AR63" s="1495"/>
      <c r="AS63" s="1094">
        <v>2</v>
      </c>
      <c r="AT63" s="250" t="str">
        <f>VLOOKUP($BI$58,[1]eMHH!$I$4:$DV$3046,17,FALSE)</f>
        <v>Resolve Tribal Feud</v>
      </c>
      <c r="AU63" s="963"/>
      <c r="AV63" s="963"/>
      <c r="AW63" s="963"/>
      <c r="AX63" s="963"/>
      <c r="AY63" s="963"/>
      <c r="AZ63" s="963"/>
      <c r="BA63" s="257">
        <v>9</v>
      </c>
      <c r="BB63" s="1494" t="str">
        <f>VLOOKUP($BI$58,[1]eMHH!$I$4:$DV$3046,24,FALSE)</f>
        <v>Build New Mosque or Improve Existing Mosque</v>
      </c>
      <c r="BC63" s="1494"/>
      <c r="BD63" s="1494"/>
      <c r="BE63" s="1494"/>
      <c r="BF63" s="1494"/>
      <c r="BG63" s="1494"/>
      <c r="BH63" s="1494"/>
      <c r="BI63" s="189"/>
      <c r="BJ63" s="189"/>
    </row>
    <row r="64" spans="1:62" s="41" customFormat="1" ht="15" customHeight="1">
      <c r="A64" s="241"/>
      <c r="B64" s="242"/>
      <c r="C64" s="184"/>
      <c r="D64" s="184"/>
      <c r="E64" s="184"/>
      <c r="F64" s="184"/>
      <c r="G64" s="184"/>
      <c r="H64" s="184"/>
      <c r="I64" s="184"/>
      <c r="J64" s="184"/>
      <c r="K64" s="184"/>
      <c r="L64" s="1114"/>
      <c r="M64" s="1172">
        <v>3</v>
      </c>
      <c r="N64" s="1038" t="str">
        <f>VLOOKUP($BI$58,[1]eMHH!$I$4:$DV$3046,18,FALSE)</f>
        <v>Negotiate / Liase with Government</v>
      </c>
      <c r="O64" s="1039"/>
      <c r="P64" s="1039"/>
      <c r="Q64" s="1039"/>
      <c r="R64" s="1039"/>
      <c r="S64" s="1039"/>
      <c r="T64" s="1040"/>
      <c r="U64" s="257"/>
      <c r="V64" s="1494"/>
      <c r="W64" s="1494"/>
      <c r="X64" s="1494"/>
      <c r="Y64" s="1494"/>
      <c r="Z64" s="1494"/>
      <c r="AA64" s="1494"/>
      <c r="AB64" s="1495"/>
      <c r="AC64" s="1172">
        <v>3</v>
      </c>
      <c r="AD64" s="1038" t="str">
        <f>VLOOKUP($BI$58,[1]eMHH!$I$4:$DV$3046,18,FALSE)</f>
        <v>Negotiate / Liase with Government</v>
      </c>
      <c r="AE64" s="1039"/>
      <c r="AF64" s="1039"/>
      <c r="AG64" s="1039"/>
      <c r="AH64" s="1039"/>
      <c r="AI64" s="1039"/>
      <c r="AJ64" s="1040"/>
      <c r="AK64" s="257"/>
      <c r="AL64" s="1494"/>
      <c r="AM64" s="1494"/>
      <c r="AN64" s="1494"/>
      <c r="AO64" s="1494"/>
      <c r="AP64" s="1494"/>
      <c r="AQ64" s="1494"/>
      <c r="AR64" s="1495"/>
      <c r="AS64" s="1172">
        <v>3</v>
      </c>
      <c r="AT64" s="1038" t="str">
        <f>VLOOKUP($BI$58,[1]eMHH!$I$4:$DV$3046,18,FALSE)</f>
        <v>Negotiate / Liase with Government</v>
      </c>
      <c r="AU64" s="1039"/>
      <c r="AV64" s="1039"/>
      <c r="AW64" s="1039"/>
      <c r="AX64" s="1039"/>
      <c r="AY64" s="1039"/>
      <c r="AZ64" s="1040"/>
      <c r="BA64" s="257"/>
      <c r="BB64" s="1494"/>
      <c r="BC64" s="1494"/>
      <c r="BD64" s="1494"/>
      <c r="BE64" s="1494"/>
      <c r="BF64" s="1494"/>
      <c r="BG64" s="1494"/>
      <c r="BH64" s="1494"/>
      <c r="BI64" s="161"/>
      <c r="BJ64" s="161"/>
    </row>
    <row r="65" spans="1:65" s="41" customFormat="1" ht="15" customHeight="1">
      <c r="A65" s="241"/>
      <c r="B65" s="242"/>
      <c r="C65" s="184"/>
      <c r="D65" s="184"/>
      <c r="E65" s="184"/>
      <c r="F65" s="184"/>
      <c r="G65" s="184"/>
      <c r="H65" s="184"/>
      <c r="I65" s="184"/>
      <c r="J65" s="184"/>
      <c r="K65" s="184"/>
      <c r="L65" s="1114"/>
      <c r="M65" s="1189"/>
      <c r="N65" s="1038"/>
      <c r="O65" s="1039"/>
      <c r="P65" s="1039"/>
      <c r="Q65" s="1039"/>
      <c r="R65" s="1039"/>
      <c r="S65" s="1039"/>
      <c r="T65" s="1040"/>
      <c r="U65" s="257">
        <v>10</v>
      </c>
      <c r="V65" s="258" t="str">
        <f>VLOOKUP($BI$58,[1]eMHH!$I$4:$DV$3046,25,FALSE)</f>
        <v>Consult with Villagers about Selection of Development Projects</v>
      </c>
      <c r="W65" s="259"/>
      <c r="X65" s="259"/>
      <c r="Y65" s="259"/>
      <c r="Z65" s="259"/>
      <c r="AA65" s="259"/>
      <c r="AB65" s="1496"/>
      <c r="AC65" s="1189"/>
      <c r="AD65" s="1038"/>
      <c r="AE65" s="1039"/>
      <c r="AF65" s="1039"/>
      <c r="AG65" s="1039"/>
      <c r="AH65" s="1039"/>
      <c r="AI65" s="1039"/>
      <c r="AJ65" s="1040"/>
      <c r="AK65" s="257">
        <v>10</v>
      </c>
      <c r="AL65" s="258" t="str">
        <f>VLOOKUP($BI$58,[1]eMHH!$I$4:$DV$3046,25,FALSE)</f>
        <v>Consult with Villagers about Selection of Development Projects</v>
      </c>
      <c r="AM65" s="259"/>
      <c r="AN65" s="259"/>
      <c r="AO65" s="259"/>
      <c r="AP65" s="259"/>
      <c r="AQ65" s="259"/>
      <c r="AR65" s="1496"/>
      <c r="AS65" s="1189"/>
      <c r="AT65" s="1038"/>
      <c r="AU65" s="1039"/>
      <c r="AV65" s="1039"/>
      <c r="AW65" s="1039"/>
      <c r="AX65" s="1039"/>
      <c r="AY65" s="1039"/>
      <c r="AZ65" s="1040"/>
      <c r="BA65" s="257">
        <v>10</v>
      </c>
      <c r="BB65" s="258" t="str">
        <f>VLOOKUP($BI$58,[1]eMHH!$I$4:$DV$3046,25,FALSE)</f>
        <v>Consult with Villagers about Selection of Development Projects</v>
      </c>
      <c r="BC65" s="259"/>
      <c r="BD65" s="259"/>
      <c r="BE65" s="259"/>
      <c r="BF65" s="259"/>
      <c r="BG65" s="259"/>
      <c r="BH65" s="260"/>
      <c r="BI65" s="161"/>
      <c r="BJ65" s="161"/>
    </row>
    <row r="66" spans="1:65" s="161" customFormat="1" ht="15" customHeight="1">
      <c r="A66" s="241"/>
      <c r="B66" s="242"/>
      <c r="C66" s="184"/>
      <c r="D66" s="184"/>
      <c r="E66" s="184"/>
      <c r="F66" s="184"/>
      <c r="G66" s="184"/>
      <c r="H66" s="184"/>
      <c r="I66" s="184"/>
      <c r="J66" s="184"/>
      <c r="K66" s="184"/>
      <c r="L66" s="1114"/>
      <c r="M66" s="1103">
        <v>4</v>
      </c>
      <c r="N66" s="250" t="str">
        <f>VLOOKUP($BI$58,[1]eMHH!$I$4:$DV$3046,19,FALSE)</f>
        <v>Protect Village from Attack</v>
      </c>
      <c r="O66" s="251"/>
      <c r="P66" s="251"/>
      <c r="Q66" s="251"/>
      <c r="R66" s="251"/>
      <c r="S66" s="251"/>
      <c r="T66" s="264"/>
      <c r="U66" s="257"/>
      <c r="V66" s="258"/>
      <c r="W66" s="259"/>
      <c r="X66" s="259"/>
      <c r="Y66" s="259"/>
      <c r="Z66" s="259"/>
      <c r="AA66" s="259"/>
      <c r="AB66" s="1496"/>
      <c r="AC66" s="1103">
        <v>4</v>
      </c>
      <c r="AD66" s="250" t="str">
        <f>VLOOKUP($BI$58,[1]eMHH!$I$4:$DV$3046,19,FALSE)</f>
        <v>Protect Village from Attack</v>
      </c>
      <c r="AE66" s="251"/>
      <c r="AF66" s="251"/>
      <c r="AG66" s="251"/>
      <c r="AH66" s="251"/>
      <c r="AI66" s="251"/>
      <c r="AJ66" s="264"/>
      <c r="AK66" s="257"/>
      <c r="AL66" s="258"/>
      <c r="AM66" s="259"/>
      <c r="AN66" s="259"/>
      <c r="AO66" s="259"/>
      <c r="AP66" s="259"/>
      <c r="AQ66" s="259"/>
      <c r="AR66" s="1496"/>
      <c r="AS66" s="1103">
        <v>4</v>
      </c>
      <c r="AT66" s="250" t="str">
        <f>VLOOKUP($BI$58,[1]eMHH!$I$4:$DV$3046,19,FALSE)</f>
        <v>Protect Village from Attack</v>
      </c>
      <c r="AU66" s="251"/>
      <c r="AV66" s="251"/>
      <c r="AW66" s="251"/>
      <c r="AX66" s="251"/>
      <c r="AY66" s="251"/>
      <c r="AZ66" s="264"/>
      <c r="BA66" s="257"/>
      <c r="BB66" s="258"/>
      <c r="BC66" s="259"/>
      <c r="BD66" s="259"/>
      <c r="BE66" s="259"/>
      <c r="BF66" s="259"/>
      <c r="BG66" s="259"/>
      <c r="BH66" s="260"/>
      <c r="BI66" s="14"/>
      <c r="BJ66" s="41"/>
      <c r="BK66" s="41"/>
      <c r="BL66" s="41"/>
    </row>
    <row r="67" spans="1:65" s="161" customFormat="1" ht="15" customHeight="1">
      <c r="A67" s="241"/>
      <c r="B67" s="242"/>
      <c r="C67" s="184"/>
      <c r="D67" s="184"/>
      <c r="E67" s="184"/>
      <c r="F67" s="184"/>
      <c r="G67" s="184"/>
      <c r="H67" s="184"/>
      <c r="I67" s="184"/>
      <c r="J67" s="184"/>
      <c r="K67" s="184"/>
      <c r="L67" s="1114"/>
      <c r="M67" s="1092">
        <v>5</v>
      </c>
      <c r="N67" s="250" t="str">
        <f>VLOOKUP($BI$58,[1]eMHH!$I$4:$DV$3046,20,FALSE)</f>
        <v>Hold Meetings</v>
      </c>
      <c r="O67" s="264"/>
      <c r="P67" s="264"/>
      <c r="Q67" s="264"/>
      <c r="R67" s="264"/>
      <c r="S67" s="264"/>
      <c r="T67" s="264"/>
      <c r="U67" s="257"/>
      <c r="V67" s="258"/>
      <c r="W67" s="259"/>
      <c r="X67" s="259"/>
      <c r="Y67" s="259"/>
      <c r="Z67" s="259"/>
      <c r="AA67" s="1417"/>
      <c r="AB67" s="1418"/>
      <c r="AC67" s="1092">
        <v>5</v>
      </c>
      <c r="AD67" s="250" t="str">
        <f>VLOOKUP($BI$58,[1]eMHH!$I$4:$DV$3046,20,FALSE)</f>
        <v>Hold Meetings</v>
      </c>
      <c r="AE67" s="264"/>
      <c r="AF67" s="264"/>
      <c r="AG67" s="264"/>
      <c r="AH67" s="264"/>
      <c r="AI67" s="264"/>
      <c r="AJ67" s="264"/>
      <c r="AK67" s="257"/>
      <c r="AL67" s="258"/>
      <c r="AM67" s="259"/>
      <c r="AN67" s="259"/>
      <c r="AO67" s="259"/>
      <c r="AP67" s="259"/>
      <c r="AQ67" s="259"/>
      <c r="AR67" s="1496"/>
      <c r="AS67" s="1092">
        <v>5</v>
      </c>
      <c r="AT67" s="250" t="str">
        <f>VLOOKUP($BI$58,[1]eMHH!$I$4:$DV$3046,20,FALSE)</f>
        <v>Hold Meetings</v>
      </c>
      <c r="AU67" s="264"/>
      <c r="AV67" s="264"/>
      <c r="AW67" s="264"/>
      <c r="AX67" s="264"/>
      <c r="AY67" s="264"/>
      <c r="AZ67" s="264"/>
      <c r="BA67" s="257"/>
      <c r="BB67" s="258"/>
      <c r="BC67" s="259"/>
      <c r="BD67" s="259"/>
      <c r="BE67" s="259"/>
      <c r="BF67" s="259"/>
      <c r="BG67" s="259"/>
      <c r="BH67" s="260"/>
      <c r="BI67" s="155"/>
      <c r="BJ67" s="155"/>
    </row>
    <row r="68" spans="1:65" s="161" customFormat="1" ht="15" customHeight="1">
      <c r="A68" s="241"/>
      <c r="B68" s="242"/>
      <c r="C68" s="184"/>
      <c r="D68" s="184"/>
      <c r="E68" s="184"/>
      <c r="F68" s="184"/>
      <c r="G68" s="184"/>
      <c r="H68" s="184"/>
      <c r="I68" s="184"/>
      <c r="J68" s="184"/>
      <c r="K68" s="184"/>
      <c r="L68" s="1114"/>
      <c r="M68" s="1192">
        <v>6</v>
      </c>
      <c r="N68" s="1494" t="str">
        <f>VLOOKUP($BI$58,[1]eMHH!$I$4:$DV$3046,21,FALSE)</f>
        <v>Make Rules for Villagers</v>
      </c>
      <c r="O68" s="1494"/>
      <c r="P68" s="1494"/>
      <c r="Q68" s="1494"/>
      <c r="R68" s="1494"/>
      <c r="S68" s="1494"/>
      <c r="T68" s="1038"/>
      <c r="U68" s="200">
        <v>11</v>
      </c>
      <c r="V68" s="1417" t="str">
        <f>VLOOKUP($BI$58,[1]eMHH!$I$4:$DV$3046,26,FALSE)</f>
        <v>Manage Development Projects</v>
      </c>
      <c r="W68" s="1417"/>
      <c r="X68" s="1417"/>
      <c r="Y68" s="1417"/>
      <c r="Z68" s="1417"/>
      <c r="AA68" s="175" t="s">
        <v>0</v>
      </c>
      <c r="AB68" s="1497"/>
      <c r="AC68" s="1053">
        <v>6</v>
      </c>
      <c r="AD68" s="1494" t="str">
        <f>VLOOKUP($BI$58,[1]eMHH!$I$4:$DV$3046,21,FALSE)</f>
        <v>Make Rules for Villagers</v>
      </c>
      <c r="AE68" s="1494"/>
      <c r="AF68" s="1494"/>
      <c r="AG68" s="1494"/>
      <c r="AH68" s="1494"/>
      <c r="AI68" s="1494"/>
      <c r="AJ68" s="1038"/>
      <c r="AK68" s="200">
        <v>11</v>
      </c>
      <c r="AL68" s="1417" t="str">
        <f>VLOOKUP($BI$58,[1]eMHH!$I$4:$DV$3046,26,FALSE)</f>
        <v>Manage Development Projects</v>
      </c>
      <c r="AM68" s="1417"/>
      <c r="AN68" s="1417"/>
      <c r="AO68" s="1417"/>
      <c r="AP68" s="1417"/>
      <c r="AQ68" s="175" t="s">
        <v>0</v>
      </c>
      <c r="AR68" s="1497"/>
      <c r="AS68" s="1192">
        <v>6</v>
      </c>
      <c r="AT68" s="1494" t="str">
        <f>VLOOKUP($BI$58,[1]eMHH!$I$4:$DV$3046,21,FALSE)</f>
        <v>Make Rules for Villagers</v>
      </c>
      <c r="AU68" s="1494"/>
      <c r="AV68" s="1494"/>
      <c r="AW68" s="1494"/>
      <c r="AX68" s="1494"/>
      <c r="AY68" s="1494"/>
      <c r="AZ68" s="1038"/>
      <c r="BA68" s="200">
        <v>11</v>
      </c>
      <c r="BB68" s="1417" t="str">
        <f>VLOOKUP($BI$58,[1]eMHH!$I$4:$DV$3046,26,FALSE)</f>
        <v>Manage Development Projects</v>
      </c>
      <c r="BC68" s="1417"/>
      <c r="BD68" s="1417"/>
      <c r="BE68" s="1417"/>
      <c r="BF68" s="1417"/>
      <c r="BG68" s="175" t="s">
        <v>0</v>
      </c>
      <c r="BH68" s="1498"/>
      <c r="BI68" s="155"/>
      <c r="BJ68" s="155"/>
    </row>
    <row r="69" spans="1:65" s="161" customFormat="1" ht="15" customHeight="1">
      <c r="A69" s="830" t="str">
        <f>VLOOKUP(BI58,[1]eMHH!$I$4:$DV$3046,14,FALSE)</f>
        <v>[MARK ALL MENTIONED]</v>
      </c>
      <c r="B69" s="831"/>
      <c r="C69" s="831"/>
      <c r="D69" s="831"/>
      <c r="E69" s="831"/>
      <c r="F69" s="831"/>
      <c r="G69" s="831"/>
      <c r="H69" s="831"/>
      <c r="I69" s="831"/>
      <c r="J69" s="831"/>
      <c r="K69" s="831"/>
      <c r="L69" s="1116"/>
      <c r="M69" s="1192"/>
      <c r="N69" s="1499"/>
      <c r="O69" s="1499"/>
      <c r="P69" s="1499"/>
      <c r="Q69" s="1499"/>
      <c r="R69" s="1499"/>
      <c r="S69" s="1499"/>
      <c r="T69" s="1499"/>
      <c r="U69" s="206"/>
      <c r="V69" s="1500"/>
      <c r="W69" s="1500"/>
      <c r="X69" s="1500"/>
      <c r="Y69" s="1500"/>
      <c r="Z69" s="1500"/>
      <c r="AA69" s="175" t="s">
        <v>1</v>
      </c>
      <c r="AB69" s="1342"/>
      <c r="AC69" s="1053"/>
      <c r="AD69" s="1499"/>
      <c r="AE69" s="1499"/>
      <c r="AF69" s="1499"/>
      <c r="AG69" s="1499"/>
      <c r="AH69" s="1499"/>
      <c r="AI69" s="1499"/>
      <c r="AJ69" s="1499"/>
      <c r="AK69" s="206"/>
      <c r="AL69" s="1500"/>
      <c r="AM69" s="1500"/>
      <c r="AN69" s="1500"/>
      <c r="AO69" s="1500"/>
      <c r="AP69" s="1500"/>
      <c r="AQ69" s="175" t="s">
        <v>1</v>
      </c>
      <c r="AR69" s="1342"/>
      <c r="AS69" s="1053"/>
      <c r="AT69" s="1499"/>
      <c r="AU69" s="1499"/>
      <c r="AV69" s="1499"/>
      <c r="AW69" s="1499"/>
      <c r="AX69" s="1499"/>
      <c r="AY69" s="1499"/>
      <c r="AZ69" s="1499"/>
      <c r="BA69" s="206"/>
      <c r="BB69" s="1500"/>
      <c r="BC69" s="1500"/>
      <c r="BD69" s="1500"/>
      <c r="BE69" s="1500"/>
      <c r="BF69" s="1500"/>
      <c r="BG69" s="175" t="s">
        <v>1</v>
      </c>
      <c r="BH69" s="1075"/>
      <c r="BI69" s="155"/>
      <c r="BJ69" s="155"/>
    </row>
    <row r="70" spans="1:65" s="161" customFormat="1" ht="15" customHeight="1">
      <c r="A70" s="830"/>
      <c r="B70" s="831"/>
      <c r="C70" s="831"/>
      <c r="D70" s="831"/>
      <c r="E70" s="831"/>
      <c r="F70" s="831"/>
      <c r="G70" s="831"/>
      <c r="H70" s="831"/>
      <c r="I70" s="831"/>
      <c r="J70" s="831"/>
      <c r="K70" s="831"/>
      <c r="L70" s="1116"/>
      <c r="M70" s="1192">
        <v>12</v>
      </c>
      <c r="N70" s="1408" t="str">
        <f>VLOOKUP($BI$58,[1]eMHH!$I$4:$DV$3046,27,FALSE)</f>
        <v>Development Project [SPECIFY]:</v>
      </c>
      <c r="O70" s="1409"/>
      <c r="P70" s="1409"/>
      <c r="Q70" s="1409"/>
      <c r="R70" s="1411"/>
      <c r="S70" s="359"/>
      <c r="T70" s="359"/>
      <c r="U70" s="359"/>
      <c r="V70" s="359"/>
      <c r="W70" s="359"/>
      <c r="X70" s="359"/>
      <c r="Y70" s="359"/>
      <c r="Z70" s="359"/>
      <c r="AA70" s="360"/>
      <c r="AB70" s="1501"/>
      <c r="AC70" s="1192">
        <v>12</v>
      </c>
      <c r="AD70" s="1408" t="str">
        <f>VLOOKUP($BI$58,[1]eMHH!$I$4:$DV$3046,27,FALSE)</f>
        <v>Development Project [SPECIFY]:</v>
      </c>
      <c r="AE70" s="1409"/>
      <c r="AF70" s="1409"/>
      <c r="AG70" s="1409"/>
      <c r="AH70" s="1411"/>
      <c r="AI70" s="359"/>
      <c r="AJ70" s="359"/>
      <c r="AK70" s="359"/>
      <c r="AL70" s="359"/>
      <c r="AM70" s="359"/>
      <c r="AN70" s="359"/>
      <c r="AO70" s="359"/>
      <c r="AP70" s="359"/>
      <c r="AQ70" s="360"/>
      <c r="AR70" s="1501"/>
      <c r="AS70" s="1192">
        <v>12</v>
      </c>
      <c r="AT70" s="1408" t="str">
        <f>VLOOKUP($BI$58,[1]eMHH!$I$4:$DV$3046,27,FALSE)</f>
        <v>Development Project [SPECIFY]:</v>
      </c>
      <c r="AU70" s="1409"/>
      <c r="AV70" s="1409"/>
      <c r="AW70" s="1409"/>
      <c r="AX70" s="1411"/>
      <c r="AY70" s="359"/>
      <c r="AZ70" s="359"/>
      <c r="BA70" s="359"/>
      <c r="BB70" s="359"/>
      <c r="BC70" s="359"/>
      <c r="BD70" s="359"/>
      <c r="BE70" s="359"/>
      <c r="BF70" s="359"/>
      <c r="BG70" s="360"/>
      <c r="BH70" s="360"/>
      <c r="BI70" s="155"/>
      <c r="BJ70" s="155"/>
    </row>
    <row r="71" spans="1:65" ht="15" customHeight="1">
      <c r="A71" s="830"/>
      <c r="B71" s="831"/>
      <c r="C71" s="831"/>
      <c r="D71" s="831"/>
      <c r="E71" s="831"/>
      <c r="F71" s="831"/>
      <c r="G71" s="831"/>
      <c r="H71" s="831"/>
      <c r="I71" s="831"/>
      <c r="J71" s="831"/>
      <c r="K71" s="831"/>
      <c r="L71" s="1116"/>
      <c r="M71" s="1172"/>
      <c r="N71" s="1502"/>
      <c r="O71" s="1500"/>
      <c r="P71" s="1500"/>
      <c r="Q71" s="1500"/>
      <c r="R71" s="1503"/>
      <c r="S71" s="1504"/>
      <c r="T71" s="1504"/>
      <c r="U71" s="1504"/>
      <c r="V71" s="1504"/>
      <c r="W71" s="1504"/>
      <c r="X71" s="1504"/>
      <c r="Y71" s="1504"/>
      <c r="Z71" s="1504"/>
      <c r="AA71" s="1504"/>
      <c r="AB71" s="1505"/>
      <c r="AC71" s="1172"/>
      <c r="AD71" s="1502"/>
      <c r="AE71" s="1500"/>
      <c r="AF71" s="1500"/>
      <c r="AG71" s="1500"/>
      <c r="AH71" s="1503"/>
      <c r="AI71" s="1504"/>
      <c r="AJ71" s="1504"/>
      <c r="AK71" s="1504"/>
      <c r="AL71" s="1504"/>
      <c r="AM71" s="1504"/>
      <c r="AN71" s="1504"/>
      <c r="AO71" s="1504"/>
      <c r="AP71" s="1504"/>
      <c r="AQ71" s="1504"/>
      <c r="AR71" s="1505"/>
      <c r="AS71" s="1172"/>
      <c r="AT71" s="1502"/>
      <c r="AU71" s="1500"/>
      <c r="AV71" s="1500"/>
      <c r="AW71" s="1500"/>
      <c r="AX71" s="1503"/>
      <c r="AY71" s="1504"/>
      <c r="AZ71" s="1504"/>
      <c r="BA71" s="1504"/>
      <c r="BB71" s="1504"/>
      <c r="BC71" s="1504"/>
      <c r="BD71" s="1504"/>
      <c r="BE71" s="1504"/>
      <c r="BF71" s="1504"/>
      <c r="BG71" s="1504"/>
      <c r="BH71" s="1504"/>
      <c r="BK71" s="161"/>
      <c r="BL71" s="161"/>
      <c r="BM71" s="161"/>
    </row>
    <row r="72" spans="1:65" ht="15" customHeight="1">
      <c r="A72" s="830"/>
      <c r="B72" s="831"/>
      <c r="C72" s="831"/>
      <c r="D72" s="831"/>
      <c r="E72" s="831"/>
      <c r="F72" s="831"/>
      <c r="G72" s="831"/>
      <c r="H72" s="831"/>
      <c r="I72" s="831"/>
      <c r="J72" s="831"/>
      <c r="K72" s="831"/>
      <c r="L72" s="1116"/>
      <c r="M72" s="1192">
        <v>13</v>
      </c>
      <c r="N72" s="1506" t="str">
        <f>VLOOKUP($BI$58,[1]eMHH!$I$4:$DV$3046,28,FALSE)</f>
        <v>Training Course [SPECIFY]:</v>
      </c>
      <c r="O72" s="1506"/>
      <c r="P72" s="1506"/>
      <c r="Q72" s="1506"/>
      <c r="R72" s="1506"/>
      <c r="S72" s="1507"/>
      <c r="T72" s="1507"/>
      <c r="U72" s="1507"/>
      <c r="V72" s="1507"/>
      <c r="W72" s="1507"/>
      <c r="X72" s="1507"/>
      <c r="Y72" s="1507"/>
      <c r="Z72" s="1507"/>
      <c r="AA72" s="1507"/>
      <c r="AB72" s="1508"/>
      <c r="AC72" s="1192">
        <v>13</v>
      </c>
      <c r="AD72" s="1506" t="str">
        <f>VLOOKUP($BI$58,[1]eMHH!$I$4:$DV$3046,28,FALSE)</f>
        <v>Training Course [SPECIFY]:</v>
      </c>
      <c r="AE72" s="1506"/>
      <c r="AF72" s="1506"/>
      <c r="AG72" s="1506"/>
      <c r="AH72" s="1506"/>
      <c r="AI72" s="1507"/>
      <c r="AJ72" s="1507"/>
      <c r="AK72" s="1507"/>
      <c r="AL72" s="1507"/>
      <c r="AM72" s="1507"/>
      <c r="AN72" s="1507"/>
      <c r="AO72" s="1507"/>
      <c r="AP72" s="1507"/>
      <c r="AQ72" s="1507"/>
      <c r="AR72" s="1508"/>
      <c r="AS72" s="1192">
        <v>13</v>
      </c>
      <c r="AT72" s="1506" t="str">
        <f>VLOOKUP($BI$58,[1]eMHH!$I$4:$DV$3046,28,FALSE)</f>
        <v>Training Course [SPECIFY]:</v>
      </c>
      <c r="AU72" s="1506"/>
      <c r="AV72" s="1506"/>
      <c r="AW72" s="1506"/>
      <c r="AX72" s="1506"/>
      <c r="AY72" s="1507"/>
      <c r="AZ72" s="1507"/>
      <c r="BA72" s="1507"/>
      <c r="BB72" s="1507"/>
      <c r="BC72" s="1507"/>
      <c r="BD72" s="1507"/>
      <c r="BE72" s="1507"/>
      <c r="BF72" s="1507"/>
      <c r="BG72" s="1507"/>
      <c r="BH72" s="1507"/>
    </row>
    <row r="73" spans="1:65" ht="15" customHeight="1">
      <c r="A73" s="830"/>
      <c r="B73" s="831"/>
      <c r="C73" s="831"/>
      <c r="D73" s="831"/>
      <c r="E73" s="831"/>
      <c r="F73" s="831"/>
      <c r="G73" s="831"/>
      <c r="H73" s="831"/>
      <c r="I73" s="831"/>
      <c r="J73" s="831"/>
      <c r="K73" s="831"/>
      <c r="L73" s="1116"/>
      <c r="M73" s="1192"/>
      <c r="N73" s="1509"/>
      <c r="O73" s="1509"/>
      <c r="P73" s="1510"/>
      <c r="Q73" s="1510"/>
      <c r="R73" s="1510"/>
      <c r="S73" s="1511"/>
      <c r="T73" s="1511"/>
      <c r="U73" s="1511"/>
      <c r="V73" s="1511"/>
      <c r="W73" s="1511"/>
      <c r="X73" s="1511"/>
      <c r="Y73" s="1511"/>
      <c r="Z73" s="1511"/>
      <c r="AA73" s="1511"/>
      <c r="AB73" s="1512"/>
      <c r="AC73" s="1192"/>
      <c r="AD73" s="1509"/>
      <c r="AE73" s="1509"/>
      <c r="AF73" s="1510"/>
      <c r="AG73" s="1510"/>
      <c r="AH73" s="1510"/>
      <c r="AI73" s="1511"/>
      <c r="AJ73" s="1511"/>
      <c r="AK73" s="1511"/>
      <c r="AL73" s="1511"/>
      <c r="AM73" s="1511"/>
      <c r="AN73" s="1511"/>
      <c r="AO73" s="1511"/>
      <c r="AP73" s="1511"/>
      <c r="AQ73" s="1511"/>
      <c r="AR73" s="1512"/>
      <c r="AS73" s="1192"/>
      <c r="AT73" s="1509"/>
      <c r="AU73" s="1509"/>
      <c r="AV73" s="1510"/>
      <c r="AW73" s="1510"/>
      <c r="AX73" s="1510"/>
      <c r="AY73" s="1511"/>
      <c r="AZ73" s="1511"/>
      <c r="BA73" s="1511"/>
      <c r="BB73" s="1511"/>
      <c r="BC73" s="1511"/>
      <c r="BD73" s="1511"/>
      <c r="BE73" s="1511"/>
      <c r="BF73" s="1511"/>
      <c r="BG73" s="1511"/>
      <c r="BH73" s="1511"/>
    </row>
    <row r="74" spans="1:65" ht="15" customHeight="1">
      <c r="A74" s="830"/>
      <c r="B74" s="831"/>
      <c r="C74" s="831"/>
      <c r="D74" s="831"/>
      <c r="E74" s="831"/>
      <c r="F74" s="831"/>
      <c r="G74" s="831"/>
      <c r="H74" s="831"/>
      <c r="I74" s="831"/>
      <c r="J74" s="831"/>
      <c r="K74" s="831"/>
      <c r="L74" s="1116"/>
      <c r="M74" s="1513" t="s">
        <v>9</v>
      </c>
      <c r="N74" s="445" t="str">
        <f>VLOOKUP($BI$58,[1]eMHH!$I$4:$DV$3046,29,FALSE)</f>
        <v>Other:</v>
      </c>
      <c r="O74" s="447"/>
      <c r="P74" s="447"/>
      <c r="Q74" s="447"/>
      <c r="R74" s="447"/>
      <c r="S74" s="447"/>
      <c r="T74" s="447"/>
      <c r="U74" s="447"/>
      <c r="V74" s="447"/>
      <c r="W74" s="447"/>
      <c r="X74" s="447"/>
      <c r="Y74" s="447"/>
      <c r="Z74" s="447"/>
      <c r="AA74" s="447"/>
      <c r="AB74" s="1431"/>
      <c r="AC74" s="1513" t="s">
        <v>9</v>
      </c>
      <c r="AD74" s="445" t="str">
        <f>VLOOKUP($BI$58,[1]eMHH!$I$4:$DV$3046,29,FALSE)</f>
        <v>Other:</v>
      </c>
      <c r="AE74" s="447"/>
      <c r="AF74" s="447"/>
      <c r="AG74" s="447"/>
      <c r="AH74" s="447"/>
      <c r="AI74" s="447"/>
      <c r="AJ74" s="447"/>
      <c r="AK74" s="447"/>
      <c r="AL74" s="447"/>
      <c r="AM74" s="447"/>
      <c r="AN74" s="447"/>
      <c r="AO74" s="447"/>
      <c r="AP74" s="447"/>
      <c r="AQ74" s="447"/>
      <c r="AR74" s="1431"/>
      <c r="AS74" s="1513" t="s">
        <v>9</v>
      </c>
      <c r="AT74" s="445" t="str">
        <f>VLOOKUP($BI$58,[1]eMHH!$I$4:$DV$3046,29,FALSE)</f>
        <v>Other:</v>
      </c>
      <c r="AU74" s="447"/>
      <c r="AV74" s="447"/>
      <c r="AW74" s="447"/>
      <c r="AX74" s="447"/>
      <c r="AY74" s="447"/>
      <c r="AZ74" s="447"/>
      <c r="BA74" s="447"/>
      <c r="BB74" s="447"/>
      <c r="BC74" s="447"/>
      <c r="BD74" s="447"/>
      <c r="BE74" s="447"/>
      <c r="BF74" s="447"/>
      <c r="BG74" s="447"/>
      <c r="BH74" s="448"/>
      <c r="BI74" s="41"/>
      <c r="BJ74" s="41"/>
    </row>
    <row r="75" spans="1:65" ht="15" customHeight="1">
      <c r="A75" s="830"/>
      <c r="B75" s="831"/>
      <c r="C75" s="831"/>
      <c r="D75" s="831"/>
      <c r="E75" s="831"/>
      <c r="F75" s="831"/>
      <c r="G75" s="831"/>
      <c r="H75" s="831"/>
      <c r="I75" s="831"/>
      <c r="J75" s="831"/>
      <c r="K75" s="831"/>
      <c r="L75" s="831"/>
      <c r="M75" s="1514"/>
      <c r="N75" s="450"/>
      <c r="O75" s="452"/>
      <c r="P75" s="452"/>
      <c r="Q75" s="452"/>
      <c r="R75" s="452"/>
      <c r="S75" s="452"/>
      <c r="T75" s="452"/>
      <c r="U75" s="452"/>
      <c r="V75" s="452"/>
      <c r="W75" s="452"/>
      <c r="X75" s="452"/>
      <c r="Y75" s="452"/>
      <c r="Z75" s="452"/>
      <c r="AA75" s="452"/>
      <c r="AB75" s="1201"/>
      <c r="AC75" s="1514"/>
      <c r="AD75" s="450"/>
      <c r="AE75" s="452"/>
      <c r="AF75" s="452"/>
      <c r="AG75" s="452"/>
      <c r="AH75" s="452"/>
      <c r="AI75" s="452"/>
      <c r="AJ75" s="452"/>
      <c r="AK75" s="452"/>
      <c r="AL75" s="452"/>
      <c r="AM75" s="452"/>
      <c r="AN75" s="452"/>
      <c r="AO75" s="452"/>
      <c r="AP75" s="452"/>
      <c r="AQ75" s="452"/>
      <c r="AR75" s="1201"/>
      <c r="AS75" s="1514"/>
      <c r="AT75" s="450"/>
      <c r="AU75" s="452"/>
      <c r="AV75" s="452"/>
      <c r="AW75" s="452"/>
      <c r="AX75" s="452"/>
      <c r="AY75" s="452"/>
      <c r="AZ75" s="452"/>
      <c r="BA75" s="452"/>
      <c r="BB75" s="452"/>
      <c r="BC75" s="452"/>
      <c r="BD75" s="452"/>
      <c r="BE75" s="452"/>
      <c r="BF75" s="452"/>
      <c r="BG75" s="452"/>
      <c r="BH75" s="453"/>
      <c r="BI75" s="13"/>
      <c r="BJ75" s="13"/>
    </row>
    <row r="76" spans="1:65" ht="9.9499999999999993" customHeight="1">
      <c r="A76" s="1065"/>
      <c r="B76" s="1066"/>
      <c r="C76" s="1066"/>
      <c r="D76" s="1066"/>
      <c r="E76" s="1066"/>
      <c r="F76" s="1066"/>
      <c r="G76" s="1066"/>
      <c r="H76" s="1066"/>
      <c r="I76" s="1066"/>
      <c r="J76" s="1066"/>
      <c r="K76" s="1066"/>
      <c r="L76" s="1066"/>
      <c r="M76" s="1515"/>
      <c r="N76" s="440"/>
      <c r="O76" s="475"/>
      <c r="P76" s="475"/>
      <c r="Q76" s="475"/>
      <c r="R76" s="475"/>
      <c r="S76" s="475"/>
      <c r="T76" s="475"/>
      <c r="U76" s="475"/>
      <c r="V76" s="475"/>
      <c r="W76" s="475"/>
      <c r="X76" s="475"/>
      <c r="Y76" s="475"/>
      <c r="Z76" s="475"/>
      <c r="AA76" s="475"/>
      <c r="AB76" s="1432"/>
      <c r="AC76" s="1515"/>
      <c r="AD76" s="440"/>
      <c r="AE76" s="475"/>
      <c r="AF76" s="475"/>
      <c r="AG76" s="475"/>
      <c r="AH76" s="475"/>
      <c r="AI76" s="475"/>
      <c r="AJ76" s="475"/>
      <c r="AK76" s="475"/>
      <c r="AL76" s="475"/>
      <c r="AM76" s="475"/>
      <c r="AN76" s="475"/>
      <c r="AO76" s="475"/>
      <c r="AP76" s="475"/>
      <c r="AQ76" s="475"/>
      <c r="AR76" s="1432"/>
      <c r="AS76" s="1515"/>
      <c r="AT76" s="440"/>
      <c r="AU76" s="475"/>
      <c r="AV76" s="475"/>
      <c r="AW76" s="475"/>
      <c r="AX76" s="475"/>
      <c r="AY76" s="475"/>
      <c r="AZ76" s="475"/>
      <c r="BA76" s="475"/>
      <c r="BB76" s="475"/>
      <c r="BC76" s="475"/>
      <c r="BD76" s="475"/>
      <c r="BE76" s="475"/>
      <c r="BF76" s="475"/>
      <c r="BG76" s="475"/>
      <c r="BH76" s="1433"/>
      <c r="BI76" s="174">
        <v>70.510000000000005</v>
      </c>
      <c r="BJ76" s="174"/>
    </row>
    <row r="77" spans="1:65" ht="9.9499999999999993" customHeight="1">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c r="AB77" s="13"/>
      <c r="AC77" s="13"/>
      <c r="AD77" s="13"/>
      <c r="AE77" s="13"/>
      <c r="AF77" s="13"/>
      <c r="AG77" s="13"/>
      <c r="AH77" s="13"/>
      <c r="AI77" s="13"/>
      <c r="AJ77" s="13"/>
      <c r="AK77" s="13"/>
      <c r="AL77" s="13"/>
      <c r="AM77" s="13"/>
      <c r="AN77" s="13"/>
      <c r="AO77" s="13"/>
      <c r="AP77" s="13"/>
      <c r="AQ77" s="13"/>
      <c r="AR77" s="13"/>
      <c r="AS77" s="13"/>
      <c r="AT77" s="13"/>
      <c r="AU77" s="13"/>
      <c r="AV77" s="13"/>
      <c r="AW77" s="13"/>
      <c r="AX77" s="13"/>
      <c r="AY77" s="13"/>
      <c r="AZ77" s="13"/>
      <c r="BA77" s="13"/>
      <c r="BB77" s="13"/>
      <c r="BC77" s="13"/>
      <c r="BD77" s="13"/>
      <c r="BE77" s="13"/>
      <c r="BF77" s="13"/>
      <c r="BG77" s="13"/>
      <c r="BH77" s="13"/>
      <c r="BI77" s="579">
        <f>VLOOKUP(BI76,[1]eMHH!$I$4:$BU$30046,65,FALSE)</f>
        <v>4</v>
      </c>
      <c r="BJ77" s="579"/>
    </row>
    <row r="78" spans="1:65" ht="16.5" customHeight="1">
      <c r="A78" s="1717" t="s">
        <v>91</v>
      </c>
      <c r="B78" s="1716"/>
      <c r="C78" s="1716"/>
      <c r="D78" s="1716"/>
      <c r="E78" s="1716"/>
      <c r="F78" s="1716"/>
      <c r="G78" s="1716"/>
      <c r="H78" s="1716"/>
      <c r="I78" s="1716"/>
      <c r="J78" s="1716"/>
      <c r="K78" s="1716"/>
      <c r="L78" s="1716"/>
      <c r="M78" s="1716"/>
      <c r="N78" s="1716"/>
      <c r="O78" s="1716"/>
      <c r="P78" s="1716"/>
      <c r="Q78" s="1716"/>
      <c r="R78" s="1716"/>
      <c r="S78" s="1716"/>
      <c r="T78" s="1716"/>
      <c r="U78" s="1716"/>
      <c r="V78" s="1716"/>
      <c r="W78" s="1716"/>
      <c r="X78" s="1716"/>
      <c r="Y78" s="1716"/>
      <c r="Z78" s="1716"/>
      <c r="AA78" s="1716"/>
      <c r="AB78" s="1716"/>
      <c r="AC78" s="1716"/>
      <c r="AD78" s="1716"/>
      <c r="AE78" s="1716"/>
      <c r="AF78" s="1716"/>
      <c r="AG78" s="1716"/>
      <c r="AH78" s="1716"/>
      <c r="AI78" s="1716"/>
      <c r="AJ78" s="1716"/>
      <c r="AK78" s="1716"/>
      <c r="AL78" s="1716"/>
      <c r="AM78" s="1716"/>
      <c r="AN78" s="1716"/>
      <c r="AO78" s="1716"/>
      <c r="AP78" s="1716"/>
      <c r="AQ78" s="1716"/>
      <c r="AR78" s="1716"/>
      <c r="AS78" s="1716"/>
      <c r="AT78" s="1716"/>
      <c r="AU78" s="1716"/>
      <c r="AV78" s="1716"/>
      <c r="AW78" s="1716"/>
      <c r="AX78" s="1716"/>
      <c r="AY78" s="1716"/>
      <c r="AZ78" s="1716"/>
      <c r="BA78" s="1716"/>
      <c r="BB78" s="1716"/>
      <c r="BC78" s="1716"/>
      <c r="BD78" s="1716"/>
      <c r="BE78" s="1716"/>
      <c r="BF78" s="1716"/>
      <c r="BG78" s="1716"/>
      <c r="BH78" s="1718"/>
      <c r="BI78" s="193">
        <f>VLOOKUP(BI76,[1]eMHH!$I$4:$DV$3046,4,FALSE)</f>
        <v>4.01</v>
      </c>
      <c r="BJ78" s="193"/>
    </row>
    <row r="79" spans="1:65" ht="15.75" customHeight="1">
      <c r="A79" s="10" t="str">
        <f>CONCATENATE([1]Sections!$A$1:$E$1," - / - ",[1]Sections!$A$6," ",[1]Sections!$B$6,": ",[1]Sections!$D$6," [ ",[1]Sections!$V$2," ",ROMAN(COUNT($BL$1:$BL$814))," / ",ROMAN(BL79)," ]")</f>
        <v>Male Head of Household Questionnaire - / - Section 3: Council [ Page III / III ]</v>
      </c>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c r="AK79" s="10"/>
      <c r="AL79" s="10"/>
      <c r="AM79" s="10"/>
      <c r="AN79" s="10"/>
      <c r="AO79" s="10"/>
      <c r="AP79" s="10"/>
      <c r="AQ79" s="10"/>
      <c r="AR79" s="10"/>
      <c r="AS79" s="10"/>
      <c r="AT79" s="10"/>
      <c r="AU79" s="10"/>
      <c r="AV79" s="10"/>
      <c r="AW79" s="10"/>
      <c r="AX79" s="10"/>
      <c r="AY79" s="10"/>
      <c r="AZ79" s="10"/>
      <c r="BA79" s="10"/>
      <c r="BB79" s="10"/>
      <c r="BC79" s="10"/>
      <c r="BD79" s="10"/>
      <c r="BE79" s="10"/>
      <c r="BF79" s="10"/>
      <c r="BG79" s="10"/>
      <c r="BH79" s="10"/>
      <c r="BL79" s="13">
        <v>3</v>
      </c>
    </row>
    <row r="80" spans="1:65" ht="6" customHeight="1" thickBot="1"/>
    <row r="81" spans="1:65" ht="16.5" customHeight="1" thickTop="1">
      <c r="A81" s="1516">
        <f>VLOOKUP(BI87,[1]eMHH!$F$4:$H$3000,3,FALSE)</f>
        <v>3.1099999999999977</v>
      </c>
      <c r="B81" s="1517"/>
      <c r="C81" s="1292" t="str">
        <f>VLOOKUP(BI87,[1]eMHH!$I$4:$DV$3046,13,FALSE)</f>
        <v>In the past 12 months, have the village elders had lots of meetings, only meet when there is a problem or if delegations are coming, or no meetings?</v>
      </c>
      <c r="D81" s="1292"/>
      <c r="E81" s="1292"/>
      <c r="F81" s="1292"/>
      <c r="G81" s="1292"/>
      <c r="H81" s="1292"/>
      <c r="I81" s="1292"/>
      <c r="J81" s="1293"/>
      <c r="K81" s="1518">
        <v>1</v>
      </c>
      <c r="L81" s="1142" t="str">
        <f>VLOOKUP($BI87,[1]eMHH!$I$4:$DV$3046,15,FALSE)</f>
        <v>Meets at regular periods</v>
      </c>
      <c r="M81" s="1402"/>
      <c r="N81" s="1402"/>
      <c r="O81" s="1137"/>
      <c r="P81" s="1137"/>
      <c r="Q81" s="1142"/>
      <c r="R81" s="1142"/>
      <c r="S81" s="1519"/>
      <c r="T81" s="1519"/>
      <c r="U81" s="1519"/>
      <c r="V81" s="1519"/>
      <c r="W81" s="1519"/>
      <c r="X81" s="1520"/>
      <c r="Y81" s="1520"/>
      <c r="Z81" s="1144"/>
      <c r="AA81" s="1142"/>
      <c r="AB81" s="1519"/>
      <c r="AC81" s="1521"/>
      <c r="AD81" s="1146"/>
      <c r="AE81" s="13"/>
      <c r="AF81" s="172">
        <f>VLOOKUP(BI76,[1]eMHH!$F$4:$H$3000,3,FALSE)</f>
        <v>3.1499999999999968</v>
      </c>
      <c r="AG81" s="311"/>
      <c r="AH81" s="226" t="str">
        <f>VLOOKUP(BI76,[1]eMHH!$I$4:$DV$3046,13,FALSE)</f>
        <v>In this village, is there any council that is composed only of women from this village or of women from this village and another village?</v>
      </c>
      <c r="AI81" s="159"/>
      <c r="AJ81" s="159"/>
      <c r="AK81" s="159"/>
      <c r="AL81" s="159"/>
      <c r="AM81" s="159"/>
      <c r="AN81" s="159"/>
      <c r="AO81" s="159"/>
      <c r="AP81" s="159"/>
      <c r="AQ81" s="159"/>
      <c r="AR81" s="159"/>
      <c r="AS81" s="159"/>
      <c r="AT81" s="159"/>
      <c r="AU81" s="159"/>
      <c r="AV81" s="159"/>
      <c r="AW81" s="159"/>
      <c r="AX81" s="160"/>
      <c r="AY81" s="13"/>
      <c r="AZ81" s="13"/>
      <c r="BA81" s="13"/>
      <c r="BB81" s="13"/>
      <c r="BC81" s="13"/>
      <c r="BD81" s="13"/>
      <c r="BE81" s="13"/>
      <c r="BF81" s="13"/>
      <c r="BG81" s="13"/>
      <c r="BH81" s="13"/>
      <c r="BI81" s="174">
        <v>4.16</v>
      </c>
      <c r="BJ81" s="174"/>
    </row>
    <row r="82" spans="1:65" ht="16.5" customHeight="1">
      <c r="A82" s="1522"/>
      <c r="B82" s="242"/>
      <c r="C82" s="184"/>
      <c r="D82" s="184"/>
      <c r="E82" s="184"/>
      <c r="F82" s="184"/>
      <c r="G82" s="184"/>
      <c r="H82" s="184"/>
      <c r="I82" s="184"/>
      <c r="J82" s="1114"/>
      <c r="K82" s="1523">
        <v>2</v>
      </c>
      <c r="L82" s="1179" t="str">
        <f>VLOOKUP($BI87,[1]eMHH!$I$4:$DV$3046,16,FALSE)</f>
        <v>Only meets when there is a problem or when a delegation comes (irregularly)</v>
      </c>
      <c r="M82" s="1180"/>
      <c r="N82" s="1180"/>
      <c r="O82" s="1180"/>
      <c r="P82" s="1180"/>
      <c r="Q82" s="1180"/>
      <c r="R82" s="1180"/>
      <c r="S82" s="1180"/>
      <c r="T82" s="1180"/>
      <c r="U82" s="1180"/>
      <c r="V82" s="1180"/>
      <c r="W82" s="1180"/>
      <c r="X82" s="1180"/>
      <c r="Y82" s="1180"/>
      <c r="Z82" s="1180"/>
      <c r="AA82" s="1180"/>
      <c r="AB82" s="1180"/>
      <c r="AC82" s="1180"/>
      <c r="AD82" s="1181"/>
      <c r="AE82" s="13"/>
      <c r="AF82" s="180"/>
      <c r="AG82" s="315"/>
      <c r="AH82" s="227"/>
      <c r="AI82" s="165"/>
      <c r="AJ82" s="165"/>
      <c r="AK82" s="165"/>
      <c r="AL82" s="165"/>
      <c r="AM82" s="165"/>
      <c r="AN82" s="165"/>
      <c r="AO82" s="165"/>
      <c r="AP82" s="165"/>
      <c r="AQ82" s="165"/>
      <c r="AR82" s="165"/>
      <c r="AS82" s="165"/>
      <c r="AT82" s="165"/>
      <c r="AU82" s="165"/>
      <c r="AV82" s="165"/>
      <c r="AW82" s="165"/>
      <c r="AX82" s="166"/>
      <c r="AY82" s="13"/>
      <c r="AZ82" s="13"/>
      <c r="BA82" s="13"/>
      <c r="BB82" s="13"/>
      <c r="BC82" s="13"/>
      <c r="BD82" s="13"/>
      <c r="BE82" s="13"/>
      <c r="BF82" s="13"/>
      <c r="BG82" s="13"/>
      <c r="BH82" s="13"/>
      <c r="BI82" s="186" t="e">
        <f>VLOOKUP(BI81,[1]eMHH!$I$4:$DV$515,65,FALSE)</f>
        <v>#N/A</v>
      </c>
      <c r="BJ82" s="186"/>
    </row>
    <row r="83" spans="1:65" ht="16.5" customHeight="1">
      <c r="A83" s="1522"/>
      <c r="B83" s="242"/>
      <c r="C83" s="184"/>
      <c r="D83" s="184"/>
      <c r="E83" s="184"/>
      <c r="F83" s="184"/>
      <c r="G83" s="184"/>
      <c r="H83" s="184"/>
      <c r="I83" s="184"/>
      <c r="J83" s="1114"/>
      <c r="K83" s="1524"/>
      <c r="L83" s="1308"/>
      <c r="M83" s="1309"/>
      <c r="N83" s="1309"/>
      <c r="O83" s="1309"/>
      <c r="P83" s="1309"/>
      <c r="Q83" s="1309"/>
      <c r="R83" s="1309"/>
      <c r="S83" s="1309"/>
      <c r="T83" s="1309"/>
      <c r="U83" s="1309"/>
      <c r="V83" s="1309"/>
      <c r="W83" s="1309"/>
      <c r="X83" s="1309"/>
      <c r="Y83" s="1309"/>
      <c r="Z83" s="1309"/>
      <c r="AA83" s="1309"/>
      <c r="AB83" s="1309"/>
      <c r="AC83" s="1309"/>
      <c r="AD83" s="1310"/>
      <c r="AE83" s="13"/>
      <c r="AF83" s="257">
        <v>1</v>
      </c>
      <c r="AG83" s="651" t="str">
        <f>VLOOKUP(BI76,[1]eMHH!$I$4:$DV$3046,15,FALSE)</f>
        <v>This village does not have a women's council and does not share a women's council with other villages</v>
      </c>
      <c r="AH83" s="652"/>
      <c r="AI83" s="652"/>
      <c r="AJ83" s="652"/>
      <c r="AK83" s="652"/>
      <c r="AL83" s="652"/>
      <c r="AM83" s="652"/>
      <c r="AN83" s="652"/>
      <c r="AO83" s="652"/>
      <c r="AP83" s="652"/>
      <c r="AQ83" s="652"/>
      <c r="AR83" s="652"/>
      <c r="AS83" s="652"/>
      <c r="AT83" s="652"/>
      <c r="AU83" s="1525" t="str">
        <f>CONCATENATE("[&gt;&gt;",ROUND(VLOOKUP($BI$76,[1]eMHH!$I$4:$DV$3046,4,FALSE),2),"]")</f>
        <v>[&gt;&gt;4.01]</v>
      </c>
      <c r="AV83" s="1525"/>
      <c r="AW83" s="1525"/>
      <c r="AX83" s="1526"/>
      <c r="AY83" s="13"/>
      <c r="AZ83" s="13"/>
      <c r="BA83" s="13"/>
      <c r="BB83" s="13"/>
      <c r="BC83" s="13"/>
      <c r="BD83" s="13"/>
      <c r="BE83" s="13"/>
      <c r="BF83" s="13"/>
      <c r="BG83" s="13"/>
      <c r="BH83" s="13"/>
      <c r="BI83" s="174">
        <v>4.17</v>
      </c>
      <c r="BJ83" s="174"/>
    </row>
    <row r="84" spans="1:65" ht="16.5" customHeight="1">
      <c r="A84" s="1522"/>
      <c r="B84" s="242"/>
      <c r="C84" s="184"/>
      <c r="D84" s="184"/>
      <c r="E84" s="184"/>
      <c r="F84" s="184"/>
      <c r="G84" s="184"/>
      <c r="H84" s="184"/>
      <c r="I84" s="184"/>
      <c r="J84" s="1114"/>
      <c r="K84" s="1319">
        <v>3</v>
      </c>
      <c r="L84" s="199" t="str">
        <f>VLOOKUP($BI87,[1]eMHH!$I$4:$DV$3046,17,FALSE)</f>
        <v>No Meetings</v>
      </c>
      <c r="M84" s="199"/>
      <c r="N84" s="66"/>
      <c r="O84" s="66"/>
      <c r="P84" s="66"/>
      <c r="Q84" s="237" t="str">
        <f>CONCATENATE("[&gt;&gt;",ROUND(VLOOKUP($BI87,[1]eMHH!$I$4:$DV$3046,4,FALSE),2),"]")</f>
        <v>[&gt;&gt;3.13]</v>
      </c>
      <c r="S84" s="66"/>
      <c r="T84" s="66"/>
      <c r="U84" s="66"/>
      <c r="V84" s="41"/>
      <c r="W84" s="199"/>
      <c r="X84" s="1396"/>
      <c r="Y84" s="41"/>
      <c r="Z84" s="41"/>
      <c r="AA84" s="41"/>
      <c r="AB84" s="41"/>
      <c r="AC84" s="41"/>
      <c r="AD84" s="1367"/>
      <c r="AE84" s="13"/>
      <c r="AF84" s="200"/>
      <c r="AG84" s="390"/>
      <c r="AH84" s="391"/>
      <c r="AI84" s="391"/>
      <c r="AJ84" s="391"/>
      <c r="AK84" s="391"/>
      <c r="AL84" s="391"/>
      <c r="AM84" s="391"/>
      <c r="AN84" s="391"/>
      <c r="AO84" s="391"/>
      <c r="AP84" s="391"/>
      <c r="AQ84" s="391"/>
      <c r="AR84" s="391"/>
      <c r="AS84" s="391"/>
      <c r="AT84" s="391"/>
      <c r="AU84" s="1527"/>
      <c r="AV84" s="1527"/>
      <c r="AW84" s="1527"/>
      <c r="AX84" s="1528"/>
      <c r="AY84" s="237"/>
      <c r="BA84" s="13"/>
      <c r="BB84" s="13"/>
      <c r="BC84" s="13"/>
      <c r="BD84" s="13"/>
      <c r="BE84" s="13"/>
      <c r="BF84" s="13"/>
      <c r="BG84" s="13"/>
      <c r="BH84" s="13"/>
      <c r="BI84" s="186" t="e">
        <f>VLOOKUP(BI83,[1]eMHH!$I$4:$DV$515,65,FALSE)</f>
        <v>#N/A</v>
      </c>
      <c r="BJ84" s="186"/>
      <c r="BM84" s="155"/>
    </row>
    <row r="85" spans="1:65" ht="16.5" customHeight="1">
      <c r="A85" s="1522"/>
      <c r="B85" s="242"/>
      <c r="C85" s="184"/>
      <c r="D85" s="184"/>
      <c r="E85" s="184"/>
      <c r="F85" s="184"/>
      <c r="G85" s="184"/>
      <c r="H85" s="184"/>
      <c r="I85" s="184"/>
      <c r="J85" s="1114"/>
      <c r="K85" s="1092" t="s">
        <v>0</v>
      </c>
      <c r="L85" s="344" t="s">
        <v>84</v>
      </c>
      <c r="M85" s="199"/>
      <c r="N85" s="66"/>
      <c r="O85" s="14" t="str">
        <f>CONCATENATE("[&gt;&gt;",ROUND(VLOOKUP($BI87,[1]eMHH!$I$4:$DV$3046,4,FALSE),2),"]")</f>
        <v>[&gt;&gt;3.13]</v>
      </c>
      <c r="P85" s="66"/>
      <c r="Q85" s="66"/>
      <c r="R85" s="237"/>
      <c r="S85" s="66"/>
      <c r="T85" s="66"/>
      <c r="U85" s="66"/>
      <c r="V85" s="41"/>
      <c r="W85" s="199"/>
      <c r="X85" s="1396"/>
      <c r="Y85" s="41"/>
      <c r="Z85" s="41"/>
      <c r="AA85" s="41"/>
      <c r="AB85" s="41"/>
      <c r="AC85" s="41"/>
      <c r="AD85" s="1459"/>
      <c r="AE85" s="13"/>
      <c r="AF85" s="175">
        <v>2</v>
      </c>
      <c r="AG85" s="331" t="str">
        <f>VLOOKUP(BI76,[1]eMHH!$I$4:$DV$3046,16,FALSE)</f>
        <v>This village has a women's council (which belongs to this village only)</v>
      </c>
      <c r="AH85" s="189"/>
      <c r="AI85" s="178"/>
      <c r="AJ85" s="155"/>
      <c r="AK85" s="155"/>
      <c r="AL85" s="155"/>
      <c r="AM85" s="155"/>
      <c r="AN85" s="155"/>
      <c r="AO85" s="155"/>
      <c r="AP85" s="155"/>
      <c r="AQ85" s="155"/>
      <c r="AR85" s="155"/>
      <c r="AS85" s="155"/>
      <c r="AT85" s="155"/>
      <c r="AU85" s="155"/>
      <c r="AV85" s="155"/>
      <c r="AW85" s="155"/>
      <c r="AX85" s="42"/>
      <c r="AY85" s="161"/>
      <c r="BA85" s="13"/>
      <c r="BB85" s="13"/>
      <c r="BC85" s="13"/>
      <c r="BD85" s="13"/>
      <c r="BE85" s="13"/>
      <c r="BF85" s="13"/>
      <c r="BG85" s="13"/>
      <c r="BH85" s="13"/>
      <c r="BI85" s="338"/>
      <c r="BJ85" s="338"/>
      <c r="BM85" s="155"/>
    </row>
    <row r="86" spans="1:65" ht="16.5" customHeight="1" thickBot="1">
      <c r="A86" s="1522"/>
      <c r="B86" s="242"/>
      <c r="C86" s="1118"/>
      <c r="D86" s="1118"/>
      <c r="E86" s="1118"/>
      <c r="F86" s="1118"/>
      <c r="G86" s="1118"/>
      <c r="H86" s="1118"/>
      <c r="I86" s="1118"/>
      <c r="J86" s="1447"/>
      <c r="K86" s="1216" t="s">
        <v>1</v>
      </c>
      <c r="L86" s="204" t="s">
        <v>85</v>
      </c>
      <c r="M86" s="1529"/>
      <c r="N86" s="1529"/>
      <c r="O86" s="1529"/>
      <c r="P86" s="1530" t="str">
        <f>CONCATENATE("[&gt;&gt;",ROUND(VLOOKUP($BI87,[1]eMHH!$I$4:$DV$3046,4,FALSE),2),"]")</f>
        <v>[&gt;&gt;3.13]</v>
      </c>
      <c r="Q86" s="1529"/>
      <c r="R86" s="1529"/>
      <c r="S86" s="1529"/>
      <c r="T86" s="1529"/>
      <c r="U86" s="1529"/>
      <c r="V86" s="1529"/>
      <c r="W86" s="1529"/>
      <c r="X86" s="1529"/>
      <c r="Y86" s="1529"/>
      <c r="Z86" s="1529"/>
      <c r="AA86" s="1529"/>
      <c r="AB86" s="1529"/>
      <c r="AC86" s="41"/>
      <c r="AD86" s="1531"/>
      <c r="AE86" s="13"/>
      <c r="AF86" s="175">
        <v>3</v>
      </c>
      <c r="AG86" s="250" t="str">
        <f>VLOOKUP(BI76,[1]eMHH!$I$4:$DV$3046,17,FALSE)</f>
        <v>This village shares a women's council with another village</v>
      </c>
      <c r="AH86" s="963"/>
      <c r="AI86" s="251"/>
      <c r="AJ86" s="251"/>
      <c r="AK86" s="255"/>
      <c r="AL86" s="253"/>
      <c r="AM86" s="253"/>
      <c r="AN86" s="253"/>
      <c r="AO86" s="253"/>
      <c r="AP86" s="253"/>
      <c r="AQ86" s="253"/>
      <c r="AR86" s="253"/>
      <c r="AS86" s="253"/>
      <c r="AT86" s="253"/>
      <c r="AU86" s="253"/>
      <c r="AV86" s="253"/>
      <c r="AW86" s="253"/>
      <c r="AX86" s="256"/>
      <c r="AY86" s="13"/>
      <c r="AZ86" s="13"/>
      <c r="BA86" s="13"/>
      <c r="BB86" s="13"/>
      <c r="BC86" s="13"/>
      <c r="BD86" s="13"/>
      <c r="BE86" s="13"/>
      <c r="BF86" s="13"/>
      <c r="BG86" s="13"/>
      <c r="BH86" s="13"/>
      <c r="BI86" s="193">
        <f>VLOOKUP(BI83,[1]eMHH!$I$4:$DV$3046,4,FALSE)</f>
        <v>0</v>
      </c>
      <c r="BJ86" s="193"/>
      <c r="BM86" s="155"/>
    </row>
    <row r="87" spans="1:65" ht="16.5" customHeight="1" thickTop="1" thickBot="1">
      <c r="A87" s="1532">
        <f>VLOOKUP(BI91,[1]eMHH!$F$4:$H$3000,3,FALSE)</f>
        <v>3.1199999999999974</v>
      </c>
      <c r="B87" s="725"/>
      <c r="C87" s="1292" t="str">
        <f>VLOOKUP(BI91,[1]eMHH!$I$4:$DV$3046,13,FALSE)</f>
        <v>In the past 12 months, in how many of these meetings have you participated?</v>
      </c>
      <c r="D87" s="1292"/>
      <c r="E87" s="1292"/>
      <c r="F87" s="1292"/>
      <c r="G87" s="1292"/>
      <c r="H87" s="1292"/>
      <c r="I87" s="1292"/>
      <c r="J87" s="1293"/>
      <c r="K87" s="1533">
        <v>0</v>
      </c>
      <c r="L87" s="1534" t="str">
        <f>VLOOKUP($BI91,[1]eMHH!$I$4:$DV$3046,15,FALSE)</f>
        <v>Zero</v>
      </c>
      <c r="M87" s="1534"/>
      <c r="N87" s="1534"/>
      <c r="O87" s="1535"/>
      <c r="P87" s="1536" t="s">
        <v>2</v>
      </c>
      <c r="Q87" s="1130"/>
      <c r="R87" s="1130"/>
      <c r="S87" s="1130"/>
      <c r="T87" s="1130"/>
      <c r="U87" s="1130"/>
      <c r="V87" s="1130"/>
      <c r="W87" s="1130"/>
      <c r="X87" s="1130"/>
      <c r="Y87" s="1130"/>
      <c r="Z87" s="1537" t="str">
        <f>VLOOKUP($BI91,[1]eMHH!$I$4:$DV$3046,16,FALSE)</f>
        <v>Meetings</v>
      </c>
      <c r="AA87" s="1537"/>
      <c r="AB87" s="1537"/>
      <c r="AC87" s="1537"/>
      <c r="AD87" s="1538"/>
      <c r="AE87" s="13"/>
      <c r="AF87" s="214">
        <v>4</v>
      </c>
      <c r="AG87" s="982" t="str">
        <f>VLOOKUP(BI76,[1]eMHH!$I$4:$DV$3046,18,FALSE)</f>
        <v>This village has more than one women's council</v>
      </c>
      <c r="AH87" s="1539"/>
      <c r="AI87" s="1539"/>
      <c r="AJ87" s="1539"/>
      <c r="AK87" s="1539"/>
      <c r="AL87" s="1539"/>
      <c r="AM87" s="1539"/>
      <c r="AN87" s="1539"/>
      <c r="AO87" s="1539"/>
      <c r="AP87" s="1539"/>
      <c r="AQ87" s="1539"/>
      <c r="AR87" s="1539"/>
      <c r="AS87" s="1539"/>
      <c r="AT87" s="1539"/>
      <c r="AU87" s="1539"/>
      <c r="AV87" s="1539"/>
      <c r="AW87" s="1539"/>
      <c r="AX87" s="1540"/>
      <c r="BA87" s="13"/>
      <c r="BB87" s="13"/>
      <c r="BC87" s="13"/>
      <c r="BD87" s="13"/>
      <c r="BE87" s="13"/>
      <c r="BF87" s="13"/>
      <c r="BG87" s="13"/>
      <c r="BH87" s="13"/>
      <c r="BI87" s="174">
        <v>4.18</v>
      </c>
      <c r="BJ87" s="174"/>
    </row>
    <row r="88" spans="1:65" ht="16.5" customHeight="1" thickTop="1">
      <c r="A88" s="1532"/>
      <c r="B88" s="725"/>
      <c r="C88" s="184"/>
      <c r="D88" s="184"/>
      <c r="E88" s="184"/>
      <c r="F88" s="184"/>
      <c r="G88" s="184"/>
      <c r="H88" s="184"/>
      <c r="I88" s="184"/>
      <c r="J88" s="1114"/>
      <c r="K88" s="1524"/>
      <c r="L88" s="1541"/>
      <c r="M88" s="1541"/>
      <c r="N88" s="1541"/>
      <c r="O88" s="1542"/>
      <c r="P88" s="999"/>
      <c r="Q88" s="999"/>
      <c r="R88" s="999"/>
      <c r="S88" s="999"/>
      <c r="T88" s="999"/>
      <c r="U88" s="999"/>
      <c r="V88" s="999"/>
      <c r="W88" s="999"/>
      <c r="X88" s="999"/>
      <c r="Y88" s="999"/>
      <c r="Z88" s="302"/>
      <c r="AA88" s="302"/>
      <c r="AB88" s="302"/>
      <c r="AC88" s="302"/>
      <c r="AD88" s="1543" t="s">
        <v>0</v>
      </c>
      <c r="AE88" s="13"/>
      <c r="AF88" s="175" t="s">
        <v>0</v>
      </c>
      <c r="AG88" s="292" t="s">
        <v>84</v>
      </c>
      <c r="AH88" s="58"/>
      <c r="AI88" s="58"/>
      <c r="AJ88" s="58" t="str">
        <f>CONCATENATE("[&gt;&gt;",ROUND(VLOOKUP($BI$76,[1]eMHH!$I$4:$DV$3046,4,FALSE),2),"]")</f>
        <v>[&gt;&gt;4.01]</v>
      </c>
      <c r="AK88" s="58"/>
      <c r="AL88" s="58"/>
      <c r="AM88" s="58"/>
      <c r="AN88" s="58"/>
      <c r="AO88" s="175" t="s">
        <v>1</v>
      </c>
      <c r="AP88" s="1544" t="s">
        <v>85</v>
      </c>
      <c r="AQ88" s="58"/>
      <c r="AR88" s="58"/>
      <c r="AS88" s="58"/>
      <c r="AT88" s="58" t="str">
        <f>CONCATENATE("[&gt;&gt;",ROUND(VLOOKUP($BI$76,[1]eMHH!$I$4:$DV$3046,4,FALSE),2),"]")</f>
        <v>[&gt;&gt;4.01]</v>
      </c>
      <c r="AU88" s="58"/>
      <c r="AV88" s="58"/>
      <c r="AW88" s="58"/>
      <c r="AX88" s="428"/>
      <c r="BC88" s="13"/>
      <c r="BD88" s="13"/>
      <c r="BE88" s="13"/>
      <c r="BF88" s="13"/>
      <c r="BG88" s="13"/>
      <c r="BH88" s="13"/>
      <c r="BI88" s="186">
        <f>VLOOKUP(BI87,[1]eMHH!$I$4:$DV$515,65,FALSE)</f>
        <v>3</v>
      </c>
      <c r="BJ88" s="186"/>
    </row>
    <row r="89" spans="1:65" ht="16.5" customHeight="1" thickBot="1">
      <c r="A89" s="1532"/>
      <c r="B89" s="725"/>
      <c r="C89" s="1118"/>
      <c r="D89" s="1118"/>
      <c r="E89" s="1118"/>
      <c r="F89" s="1118"/>
      <c r="G89" s="1118"/>
      <c r="H89" s="1118"/>
      <c r="I89" s="1118"/>
      <c r="J89" s="1447"/>
      <c r="K89" s="1545"/>
      <c r="L89" s="1546"/>
      <c r="M89" s="1546"/>
      <c r="N89" s="1546"/>
      <c r="O89" s="1547"/>
      <c r="P89" s="1548"/>
      <c r="Q89" s="1548"/>
      <c r="R89" s="1548"/>
      <c r="S89" s="1548"/>
      <c r="T89" s="1548"/>
      <c r="U89" s="1548"/>
      <c r="V89" s="1548"/>
      <c r="W89" s="1548"/>
      <c r="X89" s="1548"/>
      <c r="Y89" s="1548"/>
      <c r="Z89" s="1549"/>
      <c r="AA89" s="1549"/>
      <c r="AB89" s="1549"/>
      <c r="AC89" s="1549"/>
      <c r="AD89" s="1454" t="s">
        <v>1</v>
      </c>
      <c r="AE89" s="13"/>
      <c r="AX89" s="178"/>
      <c r="BC89" s="13"/>
      <c r="BD89" s="13"/>
      <c r="BE89" s="13"/>
      <c r="BF89" s="13"/>
      <c r="BG89" s="13"/>
      <c r="BH89" s="13"/>
      <c r="BI89" s="193">
        <f>VLOOKUP(BI87,[1]eMHH!$I$4:$DV$3046,4,FALSE)</f>
        <v>3.1299999999999972</v>
      </c>
      <c r="BJ89" s="193"/>
    </row>
    <row r="90" spans="1:65" ht="16.5" customHeight="1" thickTop="1">
      <c r="A90" s="1522">
        <f>VLOOKUP(BI98,[1]eMHH!$F$4:$H$3000,3,FALSE)</f>
        <v>3.1299999999999972</v>
      </c>
      <c r="B90" s="242"/>
      <c r="C90" s="1292" t="str">
        <f>VLOOKUP(BI98,[1]eMHH!$I$4:$DV$3046,13,FALSE)</f>
        <v>Are you or a member of your household serve as elders of the village?</v>
      </c>
      <c r="D90" s="1292"/>
      <c r="E90" s="1292"/>
      <c r="F90" s="1292"/>
      <c r="G90" s="1292"/>
      <c r="H90" s="1292"/>
      <c r="I90" s="1292"/>
      <c r="J90" s="1293"/>
      <c r="K90" s="1518">
        <v>1</v>
      </c>
      <c r="L90" s="1377" t="str">
        <f>VLOOKUP($BI98,[1]eMHH!$I$4:$DV$3046,15,FALSE)</f>
        <v>No, neither respondent nor his household members are village elders</v>
      </c>
      <c r="M90" s="1402"/>
      <c r="N90" s="1550"/>
      <c r="O90" s="1551"/>
      <c r="P90" s="1403"/>
      <c r="Q90" s="1552"/>
      <c r="R90" s="1552"/>
      <c r="S90" s="1552"/>
      <c r="T90" s="1552"/>
      <c r="U90" s="1552"/>
      <c r="V90" s="1552"/>
      <c r="W90" s="1552"/>
      <c r="X90" s="1552"/>
      <c r="Y90" s="1552"/>
      <c r="Z90" s="1552"/>
      <c r="AA90" s="1552"/>
      <c r="AB90" s="1552"/>
      <c r="AC90" s="1552"/>
      <c r="AD90" s="1553"/>
      <c r="AE90" s="13"/>
      <c r="AF90" s="172">
        <f>VLOOKUP(BI104,[1]eMHH!$F$4:$H$3000,3,FALSE)</f>
        <v>3.1599999999999966</v>
      </c>
      <c r="AG90" s="311"/>
      <c r="AH90" s="287" t="str">
        <f>VLOOKUP(BI104,[1]eMHH!$I$4:$DV$3046,13,FALSE)</f>
        <v>Are you aware of what is discussed in the women's council?</v>
      </c>
      <c r="AI90" s="287"/>
      <c r="AJ90" s="287"/>
      <c r="AK90" s="287"/>
      <c r="AL90" s="287"/>
      <c r="AM90" s="287"/>
      <c r="AN90" s="287"/>
      <c r="AO90" s="287"/>
      <c r="AP90" s="287"/>
      <c r="AQ90" s="287"/>
      <c r="AR90" s="287"/>
      <c r="AS90" s="287"/>
      <c r="AT90" s="287"/>
      <c r="AU90" s="287"/>
      <c r="AV90" s="287"/>
      <c r="AW90" s="287"/>
      <c r="AX90" s="287"/>
      <c r="AY90" s="13"/>
      <c r="AZ90" s="13"/>
      <c r="BC90" s="13"/>
      <c r="BD90" s="13"/>
      <c r="BE90" s="13"/>
      <c r="BF90" s="13"/>
      <c r="BG90" s="13"/>
      <c r="BH90" s="13"/>
    </row>
    <row r="91" spans="1:65" ht="16.5" customHeight="1">
      <c r="A91" s="1522"/>
      <c r="B91" s="242"/>
      <c r="C91" s="184"/>
      <c r="D91" s="184"/>
      <c r="E91" s="184"/>
      <c r="F91" s="184"/>
      <c r="G91" s="184"/>
      <c r="H91" s="184"/>
      <c r="I91" s="184"/>
      <c r="J91" s="1114"/>
      <c r="K91" s="1320">
        <v>2</v>
      </c>
      <c r="L91" s="1485" t="str">
        <f>VLOOKUP($BI98,[1]eMHH!$I$4:$DV$3046,16,FALSE)</f>
        <v>Yes, respondent is village elder</v>
      </c>
      <c r="M91" s="1554"/>
      <c r="N91" s="1555"/>
      <c r="O91" s="1556"/>
      <c r="P91" s="1557"/>
      <c r="Q91" s="1558"/>
      <c r="R91" s="1558"/>
      <c r="S91" s="1558"/>
      <c r="T91" s="1558"/>
      <c r="U91" s="1558"/>
      <c r="V91" s="1558"/>
      <c r="W91" s="1558"/>
      <c r="X91" s="1558"/>
      <c r="Y91" s="1558"/>
      <c r="Z91" s="1558"/>
      <c r="AA91" s="1558"/>
      <c r="AB91" s="1558"/>
      <c r="AC91" s="1558"/>
      <c r="AD91" s="1559"/>
      <c r="AE91" s="13"/>
      <c r="AF91" s="241"/>
      <c r="AG91" s="366"/>
      <c r="AH91" s="290"/>
      <c r="AI91" s="290"/>
      <c r="AJ91" s="290"/>
      <c r="AK91" s="290"/>
      <c r="AL91" s="290"/>
      <c r="AM91" s="290"/>
      <c r="AN91" s="290"/>
      <c r="AO91" s="290"/>
      <c r="AP91" s="290"/>
      <c r="AQ91" s="290"/>
      <c r="AR91" s="290"/>
      <c r="AS91" s="290"/>
      <c r="AT91" s="290"/>
      <c r="AU91" s="290"/>
      <c r="AV91" s="290"/>
      <c r="AW91" s="290"/>
      <c r="AX91" s="290"/>
      <c r="AY91" s="13"/>
      <c r="AZ91" s="13"/>
      <c r="BC91" s="13"/>
      <c r="BD91" s="13"/>
      <c r="BE91" s="13"/>
      <c r="BF91" s="13"/>
      <c r="BG91" s="13"/>
      <c r="BH91" s="13"/>
      <c r="BI91" s="174">
        <v>4.1900000000000004</v>
      </c>
      <c r="BJ91" s="174"/>
    </row>
    <row r="92" spans="1:65" ht="16.5" customHeight="1">
      <c r="A92" s="1522"/>
      <c r="B92" s="242"/>
      <c r="C92" s="184"/>
      <c r="D92" s="184"/>
      <c r="E92" s="184"/>
      <c r="F92" s="184"/>
      <c r="G92" s="184"/>
      <c r="H92" s="184"/>
      <c r="I92" s="184"/>
      <c r="J92" s="1114"/>
      <c r="K92" s="1318">
        <v>3</v>
      </c>
      <c r="L92" s="1175" t="str">
        <f>VLOOKUP($BI98,[1]eMHH!$I$4:$DV$3046,17,FALSE)</f>
        <v>Yes, household member is village elder</v>
      </c>
      <c r="M92" s="251"/>
      <c r="N92" s="1560"/>
      <c r="O92" s="253"/>
      <c r="P92" s="253"/>
      <c r="Q92" s="255"/>
      <c r="R92" s="255"/>
      <c r="S92" s="1100"/>
      <c r="T92" s="255"/>
      <c r="U92" s="255"/>
      <c r="V92" s="255"/>
      <c r="W92" s="255"/>
      <c r="X92" s="255"/>
      <c r="Y92" s="255"/>
      <c r="Z92" s="255"/>
      <c r="AA92" s="255"/>
      <c r="AB92" s="842"/>
      <c r="AC92" s="1100"/>
      <c r="AD92" s="1164" t="s">
        <v>0</v>
      </c>
      <c r="AE92" s="13"/>
      <c r="AF92" s="175">
        <v>1</v>
      </c>
      <c r="AG92" s="176" t="str">
        <f>VLOOKUP(BI104,[1]eMHH!$I$4:$DV$3046,15,FALSE)</f>
        <v>No</v>
      </c>
      <c r="AH92" s="334"/>
      <c r="AI92" s="334"/>
      <c r="AJ92" s="334"/>
      <c r="AK92" s="334"/>
      <c r="AL92" s="132"/>
      <c r="AM92" s="132"/>
      <c r="AN92" s="132"/>
      <c r="AO92" s="25"/>
      <c r="AP92" s="176"/>
      <c r="AQ92" s="132"/>
      <c r="AR92" s="132"/>
      <c r="AS92" s="132"/>
      <c r="AT92" s="132"/>
      <c r="AU92" s="132"/>
      <c r="AV92" s="132"/>
      <c r="AW92" s="132"/>
      <c r="AX92" s="175" t="s">
        <v>0</v>
      </c>
      <c r="AY92" s="13"/>
      <c r="AZ92" s="13"/>
      <c r="BC92" s="13"/>
      <c r="BD92" s="13"/>
      <c r="BE92" s="13"/>
      <c r="BF92" s="13"/>
      <c r="BG92" s="13"/>
      <c r="BH92" s="13"/>
      <c r="BI92" s="186">
        <f>VLOOKUP(BI91,[1]eMHH!$I$4:$DV$515,65,FALSE)</f>
        <v>2</v>
      </c>
      <c r="BJ92" s="186"/>
    </row>
    <row r="93" spans="1:65" ht="16.5" customHeight="1" thickBot="1">
      <c r="A93" s="1561"/>
      <c r="B93" s="750"/>
      <c r="C93" s="1118"/>
      <c r="D93" s="1118"/>
      <c r="E93" s="1118"/>
      <c r="F93" s="1118"/>
      <c r="G93" s="1118"/>
      <c r="H93" s="1118"/>
      <c r="I93" s="1118"/>
      <c r="J93" s="1447"/>
      <c r="K93" s="1562">
        <v>4</v>
      </c>
      <c r="L93" s="1563" t="str">
        <f>VLOOKUP($BI98,[1]eMHH!$I$4:$DV$3046,18,FALSE)</f>
        <v>Yes, both respondent and household members are village elders</v>
      </c>
      <c r="M93" s="1218"/>
      <c r="N93" s="1564"/>
      <c r="O93" s="1565"/>
      <c r="P93" s="1565"/>
      <c r="Q93" s="1530"/>
      <c r="R93" s="1530"/>
      <c r="S93" s="1563"/>
      <c r="T93" s="1530"/>
      <c r="U93" s="1530"/>
      <c r="V93" s="1530"/>
      <c r="W93" s="1530"/>
      <c r="X93" s="1530"/>
      <c r="Y93" s="1530"/>
      <c r="Z93" s="1530"/>
      <c r="AA93" s="1530"/>
      <c r="AB93" s="1566"/>
      <c r="AC93" s="1563"/>
      <c r="AD93" s="1454" t="s">
        <v>1</v>
      </c>
      <c r="AE93" s="13"/>
      <c r="AF93" s="175">
        <v>2</v>
      </c>
      <c r="AG93" s="324" t="str">
        <f>VLOOKUP(BI104,[1]eMHH!$I$4:$DV$3046,16,FALSE)</f>
        <v>Yes</v>
      </c>
      <c r="AH93" s="355"/>
      <c r="AI93" s="355"/>
      <c r="AJ93" s="356"/>
      <c r="AK93" s="356"/>
      <c r="AL93" s="356"/>
      <c r="AM93" s="356"/>
      <c r="AN93" s="356"/>
      <c r="AO93" s="44"/>
      <c r="AP93" s="1348"/>
      <c r="AQ93" s="49"/>
      <c r="AR93" s="223"/>
      <c r="AS93" s="223"/>
      <c r="AT93" s="223"/>
      <c r="AU93" s="223"/>
      <c r="AV93" s="223"/>
      <c r="AW93" s="223"/>
      <c r="AX93" s="175" t="s">
        <v>1</v>
      </c>
      <c r="AY93" s="161"/>
      <c r="BA93" s="13"/>
      <c r="BB93" s="13"/>
      <c r="BC93" s="13"/>
      <c r="BD93" s="13"/>
      <c r="BE93" s="13"/>
      <c r="BF93" s="13"/>
      <c r="BG93" s="13"/>
      <c r="BH93" s="13"/>
      <c r="BI93" s="174">
        <v>4.2</v>
      </c>
      <c r="BJ93" s="174"/>
    </row>
    <row r="94" spans="1:65" ht="16.5" customHeight="1" thickTop="1">
      <c r="A94" s="1567">
        <f>VLOOKUP(BI101,[1]eMHH!$F$4:$H$3000,3,FALSE)</f>
        <v>3.139999999999997</v>
      </c>
      <c r="B94" s="749"/>
      <c r="C94" s="1292" t="str">
        <f>VLOOKUP(BI101,[1]eMHH!$I$4:$DV$3046,13,FALSE)</f>
        <v>What was the most important activities of the village elders in the past 12 months?</v>
      </c>
      <c r="D94" s="1292"/>
      <c r="E94" s="1292"/>
      <c r="F94" s="1292"/>
      <c r="G94" s="1292"/>
      <c r="H94" s="1292"/>
      <c r="I94" s="1292"/>
      <c r="J94" s="1293"/>
      <c r="K94" s="1135" t="s">
        <v>7</v>
      </c>
      <c r="L94" s="1568" t="str">
        <f>VLOOKUP($BI$58,[1]eMHH!$I$4:$DV$3046,15,FALSE)</f>
        <v>Nothing</v>
      </c>
      <c r="M94" s="1569"/>
      <c r="N94" s="1569"/>
      <c r="O94" s="1570"/>
      <c r="P94" s="1570"/>
      <c r="Q94" s="1570"/>
      <c r="R94" s="1570"/>
      <c r="S94" s="1571"/>
      <c r="T94" s="1572"/>
      <c r="U94" s="1386">
        <v>7</v>
      </c>
      <c r="V94" s="1568" t="str">
        <f>VLOOKUP($BI$58,[1]eMHH!$I$4:$DV$3046,22,FALSE)</f>
        <v>Promote Health and Hygiene of Villagers</v>
      </c>
      <c r="W94" s="1573"/>
      <c r="X94" s="1573"/>
      <c r="Y94" s="1573"/>
      <c r="Z94" s="1573"/>
      <c r="AA94" s="1573"/>
      <c r="AB94" s="1573"/>
      <c r="AC94" s="1573"/>
      <c r="AD94" s="1574"/>
      <c r="AE94" s="13"/>
      <c r="AF94" s="13"/>
      <c r="AG94" s="13"/>
      <c r="AH94" s="13"/>
      <c r="AI94" s="13"/>
      <c r="AJ94" s="13"/>
      <c r="AK94" s="13"/>
      <c r="AL94" s="13"/>
      <c r="AM94" s="13"/>
      <c r="AN94" s="13"/>
      <c r="AO94" s="13"/>
      <c r="AP94" s="13"/>
      <c r="AQ94" s="13"/>
      <c r="AR94" s="13"/>
      <c r="AS94" s="13"/>
      <c r="AT94" s="13"/>
      <c r="AU94" s="13"/>
      <c r="AV94" s="13"/>
      <c r="AW94" s="13"/>
      <c r="AX94" s="13"/>
      <c r="AY94" s="13"/>
      <c r="AZ94" s="13"/>
      <c r="BA94" s="13"/>
      <c r="BB94" s="13"/>
      <c r="BC94" s="13"/>
      <c r="BD94" s="13"/>
      <c r="BE94" s="13"/>
      <c r="BF94" s="13"/>
      <c r="BG94" s="13"/>
      <c r="BH94" s="13"/>
      <c r="BI94" s="186" t="e">
        <f>VLOOKUP(BI93,[1]eMHH!$I$4:$DV$515,65,FALSE)</f>
        <v>#N/A</v>
      </c>
      <c r="BJ94" s="186"/>
    </row>
    <row r="95" spans="1:65" ht="16.5" customHeight="1">
      <c r="A95" s="1522"/>
      <c r="B95" s="242"/>
      <c r="C95" s="184"/>
      <c r="D95" s="184"/>
      <c r="E95" s="184"/>
      <c r="F95" s="184"/>
      <c r="G95" s="184"/>
      <c r="H95" s="184"/>
      <c r="I95" s="184"/>
      <c r="J95" s="1114"/>
      <c r="K95" s="1103">
        <v>1</v>
      </c>
      <c r="L95" s="383" t="str">
        <f>VLOOKUP($BI$58,[1]eMHH!$I$4:$DV$3046,16,FALSE)</f>
        <v>Resolve Disputes</v>
      </c>
      <c r="M95" s="1575"/>
      <c r="N95" s="1575"/>
      <c r="O95" s="1363"/>
      <c r="P95" s="1363"/>
      <c r="Q95" s="1363"/>
      <c r="R95" s="1363"/>
      <c r="S95" s="1362"/>
      <c r="T95" s="1576"/>
      <c r="U95" s="214">
        <v>8</v>
      </c>
      <c r="V95" s="250" t="str">
        <f>VLOOKUP($BI$58,[1]eMHH!$I$4:$DV$3046,23,FALSE)</f>
        <v>Promote Religious Virtue of Villagers</v>
      </c>
      <c r="W95" s="969"/>
      <c r="X95" s="969"/>
      <c r="Y95" s="969"/>
      <c r="Z95" s="969"/>
      <c r="AA95" s="969"/>
      <c r="AB95" s="969"/>
      <c r="AC95" s="969"/>
      <c r="AD95" s="1577"/>
      <c r="AE95" s="13"/>
      <c r="BA95" s="155"/>
      <c r="BB95" s="155"/>
      <c r="BC95" s="13"/>
      <c r="BD95" s="13"/>
      <c r="BE95" s="13"/>
      <c r="BF95" s="13"/>
      <c r="BG95" s="13"/>
      <c r="BH95" s="13"/>
      <c r="BI95" s="193">
        <f>VLOOKUP(BI93,[1]eMHH!$I$4:$DV$3046,4,FALSE)</f>
        <v>0</v>
      </c>
      <c r="BJ95" s="193"/>
    </row>
    <row r="96" spans="1:65" ht="16.5" customHeight="1">
      <c r="A96" s="1522"/>
      <c r="B96" s="242"/>
      <c r="C96" s="184"/>
      <c r="D96" s="184"/>
      <c r="E96" s="184"/>
      <c r="F96" s="184"/>
      <c r="G96" s="184"/>
      <c r="H96" s="184"/>
      <c r="I96" s="184"/>
      <c r="J96" s="1114"/>
      <c r="K96" s="1319">
        <v>2</v>
      </c>
      <c r="L96" s="250" t="str">
        <f>VLOOKUP($BI$58,[1]eMHH!$I$4:$DV$3046,17,FALSE)</f>
        <v>Resolve Tribal Feud</v>
      </c>
      <c r="M96" s="255"/>
      <c r="N96" s="255"/>
      <c r="O96" s="963"/>
      <c r="P96" s="963"/>
      <c r="Q96" s="963"/>
      <c r="R96" s="963"/>
      <c r="S96" s="253"/>
      <c r="T96" s="253"/>
      <c r="U96" s="257">
        <v>9</v>
      </c>
      <c r="V96" s="1494" t="str">
        <f>VLOOKUP($BI$58,[1]eMHH!$I$4:$DV$3046,24,FALSE)</f>
        <v>Build New Mosque or Improve Existing Mosque</v>
      </c>
      <c r="W96" s="1494"/>
      <c r="X96" s="1494"/>
      <c r="Y96" s="1494"/>
      <c r="Z96" s="1494"/>
      <c r="AA96" s="1494"/>
      <c r="AB96" s="1494"/>
      <c r="AC96" s="1494"/>
      <c r="AD96" s="1495"/>
      <c r="AE96" s="13"/>
      <c r="BA96" s="155"/>
      <c r="BB96" s="155"/>
      <c r="BC96" s="13"/>
      <c r="BD96" s="13"/>
      <c r="BE96" s="13"/>
      <c r="BF96" s="13"/>
      <c r="BG96" s="13"/>
      <c r="BH96" s="13"/>
      <c r="BI96" s="174">
        <v>4.21</v>
      </c>
      <c r="BJ96" s="174"/>
    </row>
    <row r="97" spans="1:62" ht="16.5" customHeight="1">
      <c r="A97" s="1522"/>
      <c r="B97" s="242"/>
      <c r="C97" s="184"/>
      <c r="D97" s="184"/>
      <c r="E97" s="184"/>
      <c r="F97" s="184"/>
      <c r="G97" s="184"/>
      <c r="H97" s="184"/>
      <c r="I97" s="184"/>
      <c r="J97" s="1114"/>
      <c r="K97" s="1318">
        <v>3</v>
      </c>
      <c r="L97" s="250" t="str">
        <f>VLOOKUP($BI$58,[1]eMHH!$I$4:$DV$3046,18,FALSE)</f>
        <v>Negotiate / Liase with Government</v>
      </c>
      <c r="M97" s="969"/>
      <c r="N97" s="969"/>
      <c r="O97" s="969"/>
      <c r="P97" s="969"/>
      <c r="Q97" s="969"/>
      <c r="R97" s="969"/>
      <c r="S97" s="969"/>
      <c r="T97" s="562"/>
      <c r="U97" s="257"/>
      <c r="V97" s="1494"/>
      <c r="W97" s="1494"/>
      <c r="X97" s="1494"/>
      <c r="Y97" s="1494"/>
      <c r="Z97" s="1494"/>
      <c r="AA97" s="1494"/>
      <c r="AB97" s="1494"/>
      <c r="AC97" s="1494"/>
      <c r="AD97" s="1495"/>
      <c r="AE97" s="13"/>
      <c r="BA97" s="155"/>
      <c r="BB97" s="155"/>
      <c r="BC97" s="13"/>
      <c r="BD97" s="13"/>
      <c r="BE97" s="13"/>
      <c r="BF97" s="13"/>
      <c r="BG97" s="13"/>
      <c r="BH97" s="13"/>
      <c r="BI97" s="186">
        <f>VLOOKUP(BI96,[1]eMHH!$I$4:$DV$515,65,FALSE)</f>
        <v>2</v>
      </c>
      <c r="BJ97" s="186"/>
    </row>
    <row r="98" spans="1:62" ht="16.5" customHeight="1">
      <c r="A98" s="1522"/>
      <c r="B98" s="242"/>
      <c r="C98" s="184"/>
      <c r="D98" s="184"/>
      <c r="E98" s="184"/>
      <c r="F98" s="184"/>
      <c r="G98" s="184"/>
      <c r="H98" s="184"/>
      <c r="I98" s="184"/>
      <c r="J98" s="1114"/>
      <c r="K98" s="1320">
        <v>4</v>
      </c>
      <c r="L98" s="250" t="str">
        <f>VLOOKUP($BI$58,[1]eMHH!$I$4:$DV$3046,19,FALSE)</f>
        <v>Protect Village from Attack</v>
      </c>
      <c r="M98" s="969"/>
      <c r="N98" s="969"/>
      <c r="O98" s="969"/>
      <c r="P98" s="969"/>
      <c r="Q98" s="969"/>
      <c r="R98" s="969"/>
      <c r="S98" s="969"/>
      <c r="T98" s="562"/>
      <c r="U98" s="257">
        <v>10</v>
      </c>
      <c r="V98" s="261" t="str">
        <f>VLOOKUP($BI$58,[1]eMHH!$I$4:$DV$3046,25,FALSE)</f>
        <v>Consult with Villagers about Selection of Development Projects</v>
      </c>
      <c r="W98" s="261"/>
      <c r="X98" s="261"/>
      <c r="Y98" s="261"/>
      <c r="Z98" s="261"/>
      <c r="AA98" s="261"/>
      <c r="AB98" s="261"/>
      <c r="AC98" s="261"/>
      <c r="AD98" s="1578"/>
      <c r="AE98" s="13"/>
      <c r="BA98" s="155"/>
      <c r="BB98" s="155"/>
      <c r="BC98" s="13"/>
      <c r="BD98" s="13"/>
      <c r="BE98" s="13"/>
      <c r="BF98" s="13"/>
      <c r="BG98" s="13"/>
      <c r="BH98" s="13"/>
      <c r="BI98" s="174">
        <v>4.22</v>
      </c>
      <c r="BJ98" s="174"/>
    </row>
    <row r="99" spans="1:62" ht="16.5" customHeight="1">
      <c r="A99" s="1522"/>
      <c r="B99" s="242"/>
      <c r="C99" s="184"/>
      <c r="D99" s="184"/>
      <c r="E99" s="184"/>
      <c r="F99" s="184"/>
      <c r="G99" s="184"/>
      <c r="H99" s="184"/>
      <c r="I99" s="184"/>
      <c r="J99" s="1114"/>
      <c r="K99" s="1579">
        <v>5</v>
      </c>
      <c r="L99" s="250" t="str">
        <f>VLOOKUP($BI$58,[1]eMHH!$I$4:$DV$3046,20,FALSE)</f>
        <v>Hold Meetings</v>
      </c>
      <c r="M99" s="978"/>
      <c r="N99" s="978"/>
      <c r="O99" s="978"/>
      <c r="P99" s="978"/>
      <c r="Q99" s="978"/>
      <c r="R99" s="978"/>
      <c r="S99" s="253"/>
      <c r="T99" s="253"/>
      <c r="U99" s="257"/>
      <c r="V99" s="261"/>
      <c r="W99" s="261"/>
      <c r="X99" s="261"/>
      <c r="Y99" s="261"/>
      <c r="Z99" s="261"/>
      <c r="AA99" s="261"/>
      <c r="AB99" s="261"/>
      <c r="AC99" s="261"/>
      <c r="AD99" s="1578"/>
      <c r="AE99" s="13"/>
      <c r="AF99" s="155"/>
      <c r="AG99" s="155"/>
      <c r="AH99" s="155"/>
      <c r="AI99" s="155"/>
      <c r="AJ99" s="155"/>
      <c r="AK99" s="155"/>
      <c r="AL99" s="155"/>
      <c r="AM99" s="155"/>
      <c r="AN99" s="155"/>
      <c r="AO99" s="155"/>
      <c r="AP99" s="155"/>
      <c r="AQ99" s="155"/>
      <c r="AR99" s="155"/>
      <c r="AS99" s="155"/>
      <c r="AT99" s="155"/>
      <c r="AU99" s="155"/>
      <c r="AV99" s="155"/>
      <c r="AW99" s="155"/>
      <c r="AX99" s="155"/>
      <c r="AY99" s="155"/>
      <c r="AZ99" s="155"/>
      <c r="BA99" s="155"/>
      <c r="BB99" s="155"/>
      <c r="BC99" s="13"/>
      <c r="BD99" s="13"/>
      <c r="BE99" s="13"/>
      <c r="BF99" s="13"/>
      <c r="BG99" s="13"/>
      <c r="BH99" s="13"/>
      <c r="BI99" s="186">
        <f>VLOOKUP(BI98,[1]eMHH!$I$4:$DV$515,65,FALSE)</f>
        <v>4</v>
      </c>
      <c r="BJ99" s="186"/>
    </row>
    <row r="100" spans="1:62" ht="16.5" customHeight="1">
      <c r="A100" s="1522"/>
      <c r="B100" s="242"/>
      <c r="C100" s="184"/>
      <c r="D100" s="184"/>
      <c r="E100" s="184"/>
      <c r="F100" s="184"/>
      <c r="G100" s="184"/>
      <c r="H100" s="184"/>
      <c r="I100" s="184"/>
      <c r="J100" s="1114"/>
      <c r="K100" s="1320">
        <v>6</v>
      </c>
      <c r="L100" s="982" t="str">
        <f>VLOOKUP($BI$58,[1]eMHH!$I$4:$DV$3046,21,FALSE)</f>
        <v>Make Rules for Villagers</v>
      </c>
      <c r="M100" s="1580"/>
      <c r="N100" s="1580"/>
      <c r="O100" s="1580"/>
      <c r="P100" s="1580"/>
      <c r="Q100" s="1580"/>
      <c r="R100" s="1580"/>
      <c r="S100" s="1581"/>
      <c r="T100" s="1581"/>
      <c r="U100" s="266">
        <v>11</v>
      </c>
      <c r="V100" s="1582" t="str">
        <f>VLOOKUP($BI$58,[1]eMHH!$I$4:$DV$3046,26,FALSE)</f>
        <v>Manage Development Projects</v>
      </c>
      <c r="W100" s="1581"/>
      <c r="X100" s="1581"/>
      <c r="Y100" s="1581"/>
      <c r="Z100" s="1581"/>
      <c r="AA100" s="1581"/>
      <c r="AB100" s="1581"/>
      <c r="AC100" s="1581"/>
      <c r="AD100" s="1583"/>
      <c r="AE100" s="13"/>
      <c r="AF100" s="13"/>
      <c r="AG100" s="155"/>
      <c r="AH100" s="155"/>
      <c r="AI100" s="155"/>
      <c r="AJ100" s="155"/>
      <c r="AK100" s="155"/>
      <c r="AL100" s="155"/>
      <c r="AM100" s="155"/>
      <c r="AN100" s="155"/>
      <c r="AO100" s="155"/>
      <c r="AP100" s="155"/>
      <c r="AQ100" s="155"/>
      <c r="AR100" s="155"/>
      <c r="AS100" s="155"/>
      <c r="AT100" s="155"/>
      <c r="AU100" s="155"/>
      <c r="AV100" s="155"/>
      <c r="AW100" s="155"/>
      <c r="AX100" s="155"/>
      <c r="AY100" s="155"/>
      <c r="AZ100" s="155"/>
      <c r="BA100" s="155"/>
      <c r="BB100" s="155"/>
      <c r="BC100" s="13"/>
      <c r="BD100" s="13"/>
      <c r="BE100" s="13"/>
      <c r="BF100" s="13"/>
      <c r="BG100" s="13"/>
      <c r="BH100" s="178"/>
      <c r="BI100" s="193">
        <f>VLOOKUP(BI98,[1]eMHH!$I$4:$DV$3046,4,FALSE)</f>
        <v>0</v>
      </c>
      <c r="BJ100" s="193"/>
    </row>
    <row r="101" spans="1:62" ht="16.5" customHeight="1">
      <c r="A101" s="1522"/>
      <c r="B101" s="242"/>
      <c r="C101" s="184"/>
      <c r="D101" s="184"/>
      <c r="E101" s="184"/>
      <c r="F101" s="184"/>
      <c r="G101" s="184"/>
      <c r="H101" s="184"/>
      <c r="I101" s="184"/>
      <c r="J101" s="1114"/>
      <c r="K101" s="1053">
        <v>12</v>
      </c>
      <c r="L101" s="1408" t="str">
        <f>VLOOKUP($BI$58,[1]eMHH!$I$4:$DV$3046,27,FALSE)</f>
        <v>Development Project [SPECIFY]:</v>
      </c>
      <c r="M101" s="1409"/>
      <c r="N101" s="1409"/>
      <c r="O101" s="1409"/>
      <c r="P101" s="1409"/>
      <c r="Q101" s="1507"/>
      <c r="R101" s="1507"/>
      <c r="S101" s="1507"/>
      <c r="T101" s="1507"/>
      <c r="U101" s="1507"/>
      <c r="V101" s="1507"/>
      <c r="W101" s="1507"/>
      <c r="X101" s="1507"/>
      <c r="Y101" s="1507"/>
      <c r="Z101" s="1507"/>
      <c r="AA101" s="1507"/>
      <c r="AB101" s="1507"/>
      <c r="AC101" s="1507"/>
      <c r="AD101" s="1508"/>
      <c r="AE101" s="13"/>
      <c r="AF101" s="13"/>
      <c r="AG101" s="13"/>
      <c r="AH101" s="13"/>
      <c r="AI101" s="13"/>
      <c r="AJ101" s="13"/>
      <c r="AK101" s="13"/>
      <c r="AL101" s="13"/>
      <c r="AM101" s="13"/>
      <c r="AN101" s="13"/>
      <c r="AO101" s="13"/>
      <c r="AP101" s="13"/>
      <c r="AQ101" s="13"/>
      <c r="AR101" s="13"/>
      <c r="AS101" s="13"/>
      <c r="AT101" s="13"/>
      <c r="AU101" s="13"/>
      <c r="AV101" s="13"/>
      <c r="AW101" s="13"/>
      <c r="AX101" s="13"/>
      <c r="AY101" s="13"/>
      <c r="BG101" s="13"/>
      <c r="BI101" s="504">
        <v>4.2300000000000004</v>
      </c>
      <c r="BJ101" s="504"/>
    </row>
    <row r="102" spans="1:62" ht="16.5" customHeight="1">
      <c r="A102" s="1522"/>
      <c r="B102" s="242"/>
      <c r="C102" s="184"/>
      <c r="D102" s="184"/>
      <c r="E102" s="184"/>
      <c r="F102" s="184"/>
      <c r="G102" s="184"/>
      <c r="H102" s="184"/>
      <c r="I102" s="184"/>
      <c r="J102" s="1114"/>
      <c r="K102" s="1523"/>
      <c r="L102" s="1412"/>
      <c r="M102" s="1413"/>
      <c r="N102" s="1413"/>
      <c r="O102" s="1413"/>
      <c r="P102" s="1413"/>
      <c r="Q102" s="1507"/>
      <c r="R102" s="1507"/>
      <c r="S102" s="1507"/>
      <c r="T102" s="1507"/>
      <c r="U102" s="1507"/>
      <c r="V102" s="1507"/>
      <c r="W102" s="1507"/>
      <c r="X102" s="1507"/>
      <c r="Y102" s="1507"/>
      <c r="Z102" s="1507"/>
      <c r="AA102" s="1507"/>
      <c r="AB102" s="1507"/>
      <c r="AC102" s="1507"/>
      <c r="AD102" s="1508"/>
      <c r="AE102" s="13"/>
      <c r="AF102" s="13"/>
      <c r="AG102" s="13"/>
      <c r="AH102" s="13"/>
      <c r="AI102" s="13"/>
      <c r="AJ102" s="13"/>
      <c r="AK102" s="13"/>
      <c r="AL102" s="13"/>
      <c r="AM102" s="13"/>
      <c r="AN102" s="13"/>
      <c r="AO102" s="13"/>
      <c r="AP102" s="13"/>
      <c r="AQ102" s="13"/>
      <c r="AR102" s="13"/>
      <c r="AS102" s="13"/>
      <c r="AT102" s="13"/>
      <c r="AU102" s="13"/>
      <c r="AV102" s="13"/>
      <c r="AW102" s="13"/>
      <c r="AX102" s="13"/>
      <c r="AY102" s="13"/>
      <c r="AZ102" s="13"/>
      <c r="BA102" s="13"/>
      <c r="BB102" s="1584"/>
      <c r="BC102" s="1584"/>
      <c r="BD102" s="178"/>
      <c r="BE102" s="199"/>
      <c r="BF102" s="1396"/>
      <c r="BG102" s="13"/>
      <c r="BH102" s="178"/>
      <c r="BI102" s="724">
        <f>VLOOKUP(BI101,[1]eMHH!$I$4:$DV$515,65,FALSE)</f>
        <v>15</v>
      </c>
      <c r="BJ102" s="724"/>
    </row>
    <row r="103" spans="1:62" ht="16.5" customHeight="1">
      <c r="A103" s="1296" t="str">
        <f>VLOOKUP(BI101,[1]eMHH!$I$4:$DV$3046,14,FALSE)</f>
        <v>[MARK ALL MENTIONED]</v>
      </c>
      <c r="B103" s="831"/>
      <c r="C103" s="831"/>
      <c r="D103" s="831"/>
      <c r="E103" s="831"/>
      <c r="F103" s="831"/>
      <c r="G103" s="831"/>
      <c r="H103" s="831"/>
      <c r="I103" s="831"/>
      <c r="J103" s="1116"/>
      <c r="K103" s="1053">
        <v>13</v>
      </c>
      <c r="L103" s="1509" t="str">
        <f>VLOOKUP($BI$58,[1]eMHH!$I$4:$DV$3046,28,FALSE)</f>
        <v>Training Course [SPECIFY]:</v>
      </c>
      <c r="M103" s="1509"/>
      <c r="N103" s="1509"/>
      <c r="O103" s="1509"/>
      <c r="P103" s="1509"/>
      <c r="Q103" s="1507"/>
      <c r="R103" s="1507"/>
      <c r="S103" s="1507"/>
      <c r="T103" s="1507"/>
      <c r="U103" s="1507"/>
      <c r="V103" s="1507"/>
      <c r="W103" s="1507"/>
      <c r="X103" s="1507"/>
      <c r="Y103" s="1507"/>
      <c r="Z103" s="1507"/>
      <c r="AA103" s="1507"/>
      <c r="AB103" s="1507"/>
      <c r="AC103" s="1507"/>
      <c r="AD103" s="1508"/>
      <c r="AE103" s="13"/>
      <c r="AF103" s="13"/>
      <c r="AG103" s="13"/>
      <c r="AH103" s="13"/>
      <c r="AI103" s="13"/>
      <c r="AJ103" s="13"/>
      <c r="AK103" s="13"/>
      <c r="AL103" s="13"/>
      <c r="AM103" s="13"/>
      <c r="AN103" s="13"/>
      <c r="AO103" s="13"/>
      <c r="AP103" s="13"/>
      <c r="AQ103" s="13"/>
      <c r="AR103" s="13"/>
      <c r="AS103" s="13"/>
      <c r="AT103" s="13"/>
      <c r="AU103" s="13"/>
      <c r="AV103" s="13"/>
      <c r="AW103" s="13"/>
      <c r="AX103" s="13"/>
      <c r="AY103" s="13"/>
      <c r="AZ103" s="13"/>
      <c r="BA103" s="13"/>
      <c r="BI103" s="1030">
        <f>VLOOKUP(BI101,[1]eMHH!$I$4:$DV$3046,4,FALSE)</f>
        <v>0</v>
      </c>
      <c r="BJ103" s="1030"/>
    </row>
    <row r="104" spans="1:62" ht="16.5" customHeight="1">
      <c r="A104" s="1296"/>
      <c r="B104" s="831"/>
      <c r="C104" s="831"/>
      <c r="D104" s="831"/>
      <c r="E104" s="831"/>
      <c r="F104" s="831"/>
      <c r="G104" s="831"/>
      <c r="H104" s="831"/>
      <c r="I104" s="831"/>
      <c r="J104" s="1116"/>
      <c r="K104" s="1053"/>
      <c r="L104" s="1509"/>
      <c r="M104" s="1509"/>
      <c r="N104" s="1509"/>
      <c r="O104" s="1509"/>
      <c r="P104" s="1509"/>
      <c r="Q104" s="1507"/>
      <c r="R104" s="1507"/>
      <c r="S104" s="1507"/>
      <c r="T104" s="1507"/>
      <c r="U104" s="1507"/>
      <c r="V104" s="1507"/>
      <c r="W104" s="1507"/>
      <c r="X104" s="1507"/>
      <c r="Y104" s="1507"/>
      <c r="Z104" s="1507"/>
      <c r="AA104" s="1507"/>
      <c r="AB104" s="1507"/>
      <c r="AC104" s="1507"/>
      <c r="AD104" s="1508"/>
      <c r="AE104" s="13"/>
      <c r="AF104" s="13"/>
      <c r="AG104" s="13"/>
      <c r="AH104" s="13"/>
      <c r="AI104" s="13"/>
      <c r="AJ104" s="13"/>
      <c r="AK104" s="13"/>
      <c r="AL104" s="13"/>
      <c r="AM104" s="13"/>
      <c r="AN104" s="13"/>
      <c r="AO104" s="13"/>
      <c r="AP104" s="13"/>
      <c r="AQ104" s="13"/>
      <c r="AR104" s="13"/>
      <c r="AS104" s="13"/>
      <c r="AT104" s="13"/>
      <c r="AU104" s="13"/>
      <c r="AV104" s="13"/>
      <c r="AW104" s="13"/>
      <c r="AX104" s="13"/>
      <c r="AY104" s="13"/>
      <c r="AZ104" s="13"/>
      <c r="BA104" s="13"/>
      <c r="BI104" s="174">
        <v>70.52</v>
      </c>
      <c r="BJ104" s="174"/>
    </row>
    <row r="105" spans="1:62" ht="16.5" customHeight="1" thickBot="1">
      <c r="A105" s="1296"/>
      <c r="B105" s="831"/>
      <c r="C105" s="831"/>
      <c r="D105" s="831"/>
      <c r="E105" s="831"/>
      <c r="F105" s="831"/>
      <c r="G105" s="831"/>
      <c r="H105" s="831"/>
      <c r="I105" s="831"/>
      <c r="J105" s="1116"/>
      <c r="K105" s="1523" t="s">
        <v>9</v>
      </c>
      <c r="L105" s="445" t="str">
        <f>VLOOKUP($BI101,[1]eMHH!$I$4:$DV$3046,29,FALSE)</f>
        <v>Other:</v>
      </c>
      <c r="M105" s="1585"/>
      <c r="N105" s="1585"/>
      <c r="O105" s="1585"/>
      <c r="P105" s="1585"/>
      <c r="Q105" s="1585"/>
      <c r="R105" s="1585"/>
      <c r="S105" s="1585"/>
      <c r="T105" s="1585"/>
      <c r="U105" s="1585"/>
      <c r="V105" s="1585"/>
      <c r="W105" s="1585"/>
      <c r="X105" s="1585"/>
      <c r="Y105" s="1585"/>
      <c r="Z105" s="1585"/>
      <c r="AA105" s="1585"/>
      <c r="AB105" s="1585"/>
      <c r="AC105" s="770"/>
      <c r="AD105" s="1586"/>
      <c r="AE105" s="13"/>
      <c r="AF105" s="13"/>
      <c r="AG105" s="13"/>
      <c r="AH105" s="13"/>
      <c r="AI105" s="13"/>
      <c r="AJ105" s="13"/>
      <c r="AK105" s="13"/>
      <c r="AL105" s="13"/>
      <c r="AM105" s="13"/>
      <c r="AN105" s="13"/>
      <c r="AO105" s="13"/>
      <c r="AP105" s="13"/>
      <c r="AQ105" s="13"/>
      <c r="AR105" s="13"/>
      <c r="AS105" s="13"/>
      <c r="AT105" s="13"/>
      <c r="AU105" s="13"/>
      <c r="AV105" s="13"/>
      <c r="AW105" s="13"/>
      <c r="AX105" s="13"/>
      <c r="AY105" s="13"/>
      <c r="AZ105" s="13"/>
      <c r="BA105" s="13"/>
      <c r="BI105" s="579">
        <f>VLOOKUP(BI104,[1]eMHH!$I$4:$BU$30046,65,FALSE)</f>
        <v>2</v>
      </c>
      <c r="BJ105" s="579"/>
    </row>
    <row r="106" spans="1:62" ht="16.5" customHeight="1">
      <c r="A106" s="1296"/>
      <c r="B106" s="831"/>
      <c r="C106" s="831"/>
      <c r="D106" s="831"/>
      <c r="E106" s="831"/>
      <c r="F106" s="831"/>
      <c r="G106" s="831"/>
      <c r="H106" s="831"/>
      <c r="I106" s="831"/>
      <c r="J106" s="1116"/>
      <c r="K106" s="1524"/>
      <c r="L106" s="450"/>
      <c r="M106" s="1587"/>
      <c r="N106" s="1587"/>
      <c r="O106" s="1587"/>
      <c r="P106" s="1587"/>
      <c r="Q106" s="1587"/>
      <c r="R106" s="1587"/>
      <c r="S106" s="1587"/>
      <c r="T106" s="1587"/>
      <c r="U106" s="1587"/>
      <c r="V106" s="1587"/>
      <c r="W106" s="1587"/>
      <c r="X106" s="1587"/>
      <c r="Y106" s="1587"/>
      <c r="Z106" s="1587"/>
      <c r="AA106" s="1587"/>
      <c r="AB106" s="1587"/>
      <c r="AC106" s="1588"/>
      <c r="AD106" s="1589" t="s">
        <v>0</v>
      </c>
      <c r="AE106" s="13"/>
      <c r="AF106" s="13"/>
      <c r="AG106" s="13"/>
      <c r="AH106" s="13"/>
      <c r="AI106" s="13"/>
      <c r="AJ106" s="13"/>
      <c r="AK106" s="13"/>
      <c r="AL106" s="13"/>
      <c r="AM106" s="13"/>
      <c r="AN106" s="13"/>
      <c r="AO106" s="13"/>
      <c r="AP106" s="13"/>
      <c r="AQ106" s="13"/>
      <c r="AR106" s="13"/>
      <c r="AS106" s="13"/>
      <c r="AT106" s="13"/>
      <c r="AU106" s="13"/>
      <c r="AV106" s="13"/>
      <c r="AW106" s="13"/>
      <c r="AX106" s="13"/>
      <c r="AY106" s="13"/>
      <c r="AZ106" s="13"/>
      <c r="BA106" s="13"/>
      <c r="BI106" s="193">
        <f>VLOOKUP(BI104,[1]eMHH!$I$4:$DV$3046,4,FALSE)</f>
        <v>0</v>
      </c>
      <c r="BJ106" s="193"/>
    </row>
    <row r="107" spans="1:62" ht="16.5" customHeight="1" thickBot="1">
      <c r="A107" s="1300"/>
      <c r="B107" s="1123"/>
      <c r="C107" s="1123"/>
      <c r="D107" s="1123"/>
      <c r="E107" s="1123"/>
      <c r="F107" s="1123"/>
      <c r="G107" s="1123"/>
      <c r="H107" s="1123"/>
      <c r="I107" s="1123"/>
      <c r="J107" s="1124"/>
      <c r="K107" s="1545"/>
      <c r="L107" s="1373"/>
      <c r="M107" s="1590"/>
      <c r="N107" s="1590"/>
      <c r="O107" s="1590"/>
      <c r="P107" s="1590"/>
      <c r="Q107" s="1590"/>
      <c r="R107" s="1590"/>
      <c r="S107" s="1590"/>
      <c r="T107" s="1590"/>
      <c r="U107" s="1590"/>
      <c r="V107" s="1590"/>
      <c r="W107" s="1590"/>
      <c r="X107" s="1590"/>
      <c r="Y107" s="1590"/>
      <c r="Z107" s="1590"/>
      <c r="AA107" s="1590"/>
      <c r="AB107" s="1590"/>
      <c r="AC107" s="1591"/>
      <c r="AD107" s="1592" t="s">
        <v>1</v>
      </c>
      <c r="AE107" s="13"/>
      <c r="AF107" s="13"/>
      <c r="AG107" s="13"/>
      <c r="AH107" s="13"/>
      <c r="AI107" s="13"/>
      <c r="AJ107" s="13"/>
      <c r="AK107" s="13"/>
      <c r="AL107" s="13"/>
      <c r="AM107" s="13"/>
      <c r="AN107" s="13"/>
      <c r="AO107" s="13"/>
      <c r="AP107" s="13"/>
      <c r="AQ107" s="13"/>
      <c r="AR107" s="13"/>
      <c r="AS107" s="13"/>
      <c r="AT107" s="13"/>
      <c r="AU107" s="13"/>
      <c r="AV107" s="13"/>
      <c r="AW107" s="13"/>
      <c r="AX107" s="13"/>
      <c r="AY107" s="13"/>
      <c r="AZ107" s="13"/>
      <c r="BA107" s="13"/>
      <c r="BB107" s="13"/>
      <c r="BC107" s="13"/>
      <c r="BD107" s="13"/>
      <c r="BE107" s="13"/>
      <c r="BF107" s="13"/>
      <c r="BG107" s="13"/>
      <c r="BH107" s="13"/>
      <c r="BI107" s="13"/>
      <c r="BJ107" s="13"/>
    </row>
    <row r="108" spans="1:62" ht="16.5" customHeight="1" thickTop="1">
      <c r="A108" s="13"/>
      <c r="B108" s="13"/>
      <c r="C108" s="13"/>
      <c r="D108" s="13"/>
      <c r="E108" s="13"/>
      <c r="F108" s="13"/>
      <c r="G108" s="13"/>
      <c r="H108" s="13"/>
      <c r="I108" s="13"/>
      <c r="J108" s="13"/>
      <c r="K108" s="13"/>
      <c r="L108" s="13"/>
      <c r="M108" s="41"/>
      <c r="N108" s="41"/>
      <c r="O108" s="41"/>
      <c r="P108" s="13"/>
      <c r="Q108" s="13"/>
      <c r="R108" s="13"/>
      <c r="S108" s="13"/>
      <c r="T108" s="13"/>
      <c r="U108" s="13"/>
      <c r="V108" s="13"/>
      <c r="W108" s="13"/>
      <c r="X108" s="13"/>
      <c r="Y108" s="13"/>
      <c r="Z108" s="13"/>
      <c r="AA108" s="13"/>
      <c r="AB108" s="13"/>
      <c r="AC108" s="13"/>
      <c r="AD108" s="13"/>
      <c r="AE108" s="13"/>
      <c r="AF108" s="13"/>
      <c r="AG108" s="13"/>
      <c r="AH108" s="13"/>
      <c r="AI108" s="13"/>
      <c r="AJ108" s="13"/>
      <c r="AK108" s="13"/>
      <c r="AL108" s="13"/>
      <c r="AM108" s="13"/>
      <c r="AN108" s="13"/>
      <c r="AO108" s="13"/>
      <c r="AP108" s="13"/>
      <c r="AQ108" s="13"/>
      <c r="AR108" s="13"/>
      <c r="AS108" s="13"/>
      <c r="AT108" s="13"/>
      <c r="AU108" s="13"/>
      <c r="AV108" s="13"/>
      <c r="AW108" s="13"/>
      <c r="AX108" s="13"/>
      <c r="AY108" s="13"/>
      <c r="AZ108" s="13"/>
      <c r="BA108" s="13"/>
      <c r="BB108" s="13"/>
      <c r="BC108" s="13"/>
      <c r="BD108" s="13"/>
      <c r="BE108" s="13"/>
      <c r="BF108" s="13"/>
      <c r="BG108" s="13"/>
      <c r="BH108" s="13"/>
      <c r="BI108" s="13"/>
      <c r="BJ108" s="13"/>
    </row>
    <row r="109" spans="1:62" ht="16.5" customHeight="1">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J109" s="13"/>
      <c r="AK109" s="13"/>
      <c r="AL109" s="13"/>
      <c r="AM109" s="13"/>
      <c r="AN109" s="13"/>
      <c r="AO109" s="13"/>
      <c r="AP109" s="13"/>
      <c r="AQ109" s="13"/>
      <c r="AR109" s="13"/>
      <c r="AS109" s="13"/>
      <c r="AT109" s="13"/>
      <c r="AU109" s="13"/>
      <c r="AV109" s="13"/>
      <c r="AW109" s="13"/>
      <c r="AX109" s="13"/>
      <c r="AY109" s="13"/>
      <c r="AZ109" s="13"/>
      <c r="BA109" s="13"/>
      <c r="BB109" s="13"/>
      <c r="BC109" s="13"/>
      <c r="BD109" s="13"/>
      <c r="BE109" s="13"/>
      <c r="BF109" s="13"/>
      <c r="BG109" s="13"/>
      <c r="BH109" s="13"/>
      <c r="BI109" s="13"/>
      <c r="BJ109" s="13"/>
    </row>
    <row r="110" spans="1:62" ht="14.25" customHeight="1">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c r="AB110" s="13"/>
      <c r="AC110" s="13"/>
      <c r="AD110" s="13"/>
      <c r="AE110" s="13"/>
      <c r="AF110" s="13"/>
      <c r="AG110" s="13"/>
      <c r="AH110" s="13"/>
      <c r="AI110" s="13"/>
      <c r="AJ110" s="13"/>
      <c r="AK110" s="13"/>
      <c r="AL110" s="13"/>
      <c r="AM110" s="13"/>
      <c r="AN110" s="13"/>
      <c r="AO110" s="13"/>
      <c r="AP110" s="13"/>
      <c r="AQ110" s="13"/>
      <c r="AR110" s="13"/>
      <c r="AS110" s="13"/>
      <c r="AT110" s="13"/>
      <c r="AU110" s="13"/>
      <c r="AV110" s="13"/>
      <c r="AW110" s="13"/>
      <c r="AX110" s="13"/>
      <c r="AY110" s="13"/>
      <c r="AZ110" s="13"/>
      <c r="BA110" s="13"/>
      <c r="BB110" s="13"/>
      <c r="BC110" s="13"/>
      <c r="BD110" s="13"/>
      <c r="BE110" s="13"/>
      <c r="BF110" s="13"/>
      <c r="BG110" s="13"/>
      <c r="BH110" s="13"/>
      <c r="BI110" s="13"/>
      <c r="BJ110" s="13"/>
    </row>
    <row r="111" spans="1:62" ht="14.25" customHeight="1">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c r="AB111" s="13"/>
      <c r="AC111" s="13"/>
      <c r="AD111" s="13"/>
      <c r="AE111" s="13"/>
      <c r="AF111" s="13"/>
      <c r="AG111" s="13"/>
      <c r="AH111" s="13"/>
      <c r="AI111" s="13"/>
      <c r="AJ111" s="13"/>
      <c r="AK111" s="13"/>
      <c r="AL111" s="13"/>
      <c r="AM111" s="13"/>
      <c r="AN111" s="13"/>
      <c r="AO111" s="13"/>
      <c r="AP111" s="13"/>
      <c r="AQ111" s="13"/>
      <c r="AR111" s="13"/>
      <c r="AS111" s="13"/>
      <c r="AT111" s="13"/>
      <c r="AU111" s="13"/>
      <c r="AV111" s="13"/>
      <c r="AW111" s="13"/>
      <c r="AX111" s="13"/>
      <c r="AY111" s="13"/>
      <c r="AZ111" s="13"/>
      <c r="BA111" s="13"/>
      <c r="BB111" s="13"/>
      <c r="BC111" s="13"/>
      <c r="BD111" s="13"/>
      <c r="BE111" s="13"/>
      <c r="BF111" s="13"/>
      <c r="BG111" s="13"/>
      <c r="BH111" s="13"/>
      <c r="BI111" s="13"/>
      <c r="BJ111" s="13"/>
    </row>
    <row r="112" spans="1:62" ht="14.25" customHeight="1">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c r="AB112" s="13"/>
      <c r="AC112" s="13"/>
      <c r="AD112" s="13"/>
      <c r="AE112" s="13"/>
      <c r="AF112" s="13"/>
      <c r="AG112" s="13"/>
      <c r="AH112" s="13"/>
      <c r="AI112" s="13"/>
      <c r="AJ112" s="13"/>
      <c r="AK112" s="13"/>
      <c r="AL112" s="13"/>
      <c r="AM112" s="13"/>
      <c r="AN112" s="13"/>
      <c r="AO112" s="13"/>
      <c r="AP112" s="13"/>
      <c r="AQ112" s="13"/>
      <c r="AR112" s="13"/>
      <c r="AS112" s="13"/>
      <c r="AT112" s="13"/>
      <c r="AU112" s="13"/>
      <c r="AV112" s="13"/>
      <c r="AW112" s="13"/>
      <c r="AX112" s="13"/>
      <c r="AY112" s="13"/>
      <c r="AZ112" s="13"/>
      <c r="BA112" s="13"/>
      <c r="BB112" s="13"/>
      <c r="BC112" s="13"/>
      <c r="BD112" s="13"/>
      <c r="BE112" s="13"/>
      <c r="BF112" s="13"/>
      <c r="BG112" s="13"/>
      <c r="BH112" s="13"/>
      <c r="BI112" s="13"/>
      <c r="BJ112" s="13"/>
    </row>
    <row r="113" spans="1:62" ht="14.25" customHeight="1">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13"/>
      <c r="AZ113" s="13"/>
      <c r="BA113" s="13"/>
      <c r="BB113" s="13"/>
      <c r="BC113" s="13"/>
      <c r="BD113" s="13"/>
      <c r="BE113" s="13"/>
      <c r="BF113" s="13"/>
      <c r="BG113" s="13"/>
      <c r="BH113" s="13"/>
      <c r="BI113" s="13"/>
      <c r="BJ113" s="13"/>
    </row>
    <row r="114" spans="1:62" ht="14.25" customHeight="1">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J114" s="13"/>
      <c r="AK114" s="13"/>
      <c r="AL114" s="13"/>
      <c r="AM114" s="13"/>
      <c r="AN114" s="13"/>
      <c r="AO114" s="13"/>
      <c r="AP114" s="13"/>
      <c r="AQ114" s="13"/>
      <c r="AR114" s="13"/>
      <c r="AS114" s="13"/>
      <c r="AT114" s="13"/>
      <c r="AU114" s="13"/>
      <c r="AV114" s="13"/>
      <c r="AW114" s="13"/>
      <c r="AX114" s="13"/>
      <c r="AY114" s="13"/>
      <c r="AZ114" s="13"/>
      <c r="BA114" s="13"/>
      <c r="BB114" s="13"/>
      <c r="BC114" s="13"/>
      <c r="BD114" s="13"/>
      <c r="BE114" s="13"/>
      <c r="BF114" s="13"/>
      <c r="BG114" s="13"/>
      <c r="BH114" s="13"/>
      <c r="BI114" s="13"/>
      <c r="BJ114" s="13"/>
    </row>
    <row r="115" spans="1:62" ht="14.25" customHeight="1"/>
    <row r="116" spans="1:62" ht="14.25" customHeight="1"/>
    <row r="117" spans="1:62" ht="14.25" customHeight="1"/>
  </sheetData>
  <mergeCells count="269">
    <mergeCell ref="BI88:BJ88"/>
    <mergeCell ref="N59:Z60"/>
    <mergeCell ref="AD59:AP60"/>
    <mergeCell ref="AT59:BF60"/>
    <mergeCell ref="N48:Z49"/>
    <mergeCell ref="AD48:AP49"/>
    <mergeCell ref="AT48:BF49"/>
    <mergeCell ref="Y44:AB45"/>
    <mergeCell ref="AO44:AR45"/>
    <mergeCell ref="BE44:BH45"/>
    <mergeCell ref="Y52:AB53"/>
    <mergeCell ref="AO52:AR53"/>
    <mergeCell ref="BE52:BH53"/>
    <mergeCell ref="N70:R71"/>
    <mergeCell ref="S70:AB71"/>
    <mergeCell ref="O74:AB76"/>
    <mergeCell ref="AE74:AR76"/>
    <mergeCell ref="AK65:AK67"/>
    <mergeCell ref="AL65:AR67"/>
    <mergeCell ref="AK63:AK64"/>
    <mergeCell ref="AL63:AR64"/>
    <mergeCell ref="AS64:AS65"/>
    <mergeCell ref="AT64:AZ65"/>
    <mergeCell ref="BI45:BJ45"/>
    <mergeCell ref="A47:B51"/>
    <mergeCell ref="BI106:BJ106"/>
    <mergeCell ref="BI76:BJ76"/>
    <mergeCell ref="BI77:BJ77"/>
    <mergeCell ref="BI78:BJ78"/>
    <mergeCell ref="AH81:AX82"/>
    <mergeCell ref="AF81:AG82"/>
    <mergeCell ref="AF90:AG91"/>
    <mergeCell ref="AH90:AX91"/>
    <mergeCell ref="BI104:BJ104"/>
    <mergeCell ref="BI105:BJ105"/>
    <mergeCell ref="AF83:AF84"/>
    <mergeCell ref="AG83:AT84"/>
    <mergeCell ref="AU83:AX84"/>
    <mergeCell ref="BI84:BJ84"/>
    <mergeCell ref="BI86:BJ86"/>
    <mergeCell ref="BI87:BJ87"/>
    <mergeCell ref="AU74:BH76"/>
    <mergeCell ref="BI81:BJ81"/>
    <mergeCell ref="A79:BH79"/>
    <mergeCell ref="K82:K83"/>
    <mergeCell ref="BI91:BJ91"/>
    <mergeCell ref="BI92:BJ92"/>
    <mergeCell ref="BI93:BJ93"/>
    <mergeCell ref="AS26:AS27"/>
    <mergeCell ref="AT26:AT27"/>
    <mergeCell ref="AG52:AN54"/>
    <mergeCell ref="M55:M56"/>
    <mergeCell ref="N52:P54"/>
    <mergeCell ref="S44:X46"/>
    <mergeCell ref="N39:N40"/>
    <mergeCell ref="O39:AB40"/>
    <mergeCell ref="T32:T33"/>
    <mergeCell ref="M39:M40"/>
    <mergeCell ref="A55:B60"/>
    <mergeCell ref="AC64:AC65"/>
    <mergeCell ref="V63:AB64"/>
    <mergeCell ref="V65:AB67"/>
    <mergeCell ref="A52:B54"/>
    <mergeCell ref="M52:M54"/>
    <mergeCell ref="C52:L54"/>
    <mergeCell ref="AD52:AF54"/>
    <mergeCell ref="AC52:AC54"/>
    <mergeCell ref="Q52:X54"/>
    <mergeCell ref="A61:B68"/>
    <mergeCell ref="C55:L60"/>
    <mergeCell ref="M59:M60"/>
    <mergeCell ref="N68:T69"/>
    <mergeCell ref="N64:T65"/>
    <mergeCell ref="U65:U67"/>
    <mergeCell ref="AD64:AJ65"/>
    <mergeCell ref="U63:U64"/>
    <mergeCell ref="AC68:AC69"/>
    <mergeCell ref="AD68:AJ69"/>
    <mergeCell ref="BB63:BH64"/>
    <mergeCell ref="BA65:BA67"/>
    <mergeCell ref="BB65:BH67"/>
    <mergeCell ref="AT52:AV54"/>
    <mergeCell ref="BA63:BA64"/>
    <mergeCell ref="AS44:AS46"/>
    <mergeCell ref="AT44:AX46"/>
    <mergeCell ref="AY44:BD46"/>
    <mergeCell ref="AS52:AS54"/>
    <mergeCell ref="C47:L51"/>
    <mergeCell ref="M48:M49"/>
    <mergeCell ref="BI54:BJ54"/>
    <mergeCell ref="BI59:BJ59"/>
    <mergeCell ref="AD44:AH46"/>
    <mergeCell ref="M44:M46"/>
    <mergeCell ref="C28:L40"/>
    <mergeCell ref="AK34:AR35"/>
    <mergeCell ref="AC39:AC40"/>
    <mergeCell ref="AD39:AD40"/>
    <mergeCell ref="AE39:AR40"/>
    <mergeCell ref="T34:T35"/>
    <mergeCell ref="AJ30:AJ31"/>
    <mergeCell ref="AJ34:AJ35"/>
    <mergeCell ref="AK32:AR33"/>
    <mergeCell ref="AC43:AR43"/>
    <mergeCell ref="AC44:AC46"/>
    <mergeCell ref="N44:R46"/>
    <mergeCell ref="AC59:AC60"/>
    <mergeCell ref="AS59:AS60"/>
    <mergeCell ref="N55:AB56"/>
    <mergeCell ref="BI46:BJ46"/>
    <mergeCell ref="BI52:BJ52"/>
    <mergeCell ref="BI53:BJ53"/>
    <mergeCell ref="BI18:BJ18"/>
    <mergeCell ref="BI19:BJ19"/>
    <mergeCell ref="BI22:BJ22"/>
    <mergeCell ref="BI23:BJ23"/>
    <mergeCell ref="BI27:BJ27"/>
    <mergeCell ref="AS18:BH19"/>
    <mergeCell ref="BI21:BJ21"/>
    <mergeCell ref="AC55:AC56"/>
    <mergeCell ref="AD55:AR56"/>
    <mergeCell ref="AC48:AC49"/>
    <mergeCell ref="BI29:BJ29"/>
    <mergeCell ref="BI28:BJ28"/>
    <mergeCell ref="AS29:BH29"/>
    <mergeCell ref="AK30:AR31"/>
    <mergeCell ref="AJ32:AJ33"/>
    <mergeCell ref="AW52:BD54"/>
    <mergeCell ref="AT55:BH56"/>
    <mergeCell ref="AS48:AS49"/>
    <mergeCell ref="AS55:AS56"/>
    <mergeCell ref="BI38:BJ38"/>
    <mergeCell ref="AU39:BH40"/>
    <mergeCell ref="BI39:BJ39"/>
    <mergeCell ref="BI44:BJ44"/>
    <mergeCell ref="AS43:BH43"/>
    <mergeCell ref="A8:B13"/>
    <mergeCell ref="C3:AG3"/>
    <mergeCell ref="AH3:BH3"/>
    <mergeCell ref="A14:L16"/>
    <mergeCell ref="C8:L13"/>
    <mergeCell ref="AI44:AN46"/>
    <mergeCell ref="AZ30:AZ31"/>
    <mergeCell ref="BA30:BH31"/>
    <mergeCell ref="AZ32:AZ33"/>
    <mergeCell ref="BA32:BH33"/>
    <mergeCell ref="AZ34:AZ35"/>
    <mergeCell ref="BA34:BH35"/>
    <mergeCell ref="AS39:AS40"/>
    <mergeCell ref="U30:AB31"/>
    <mergeCell ref="U32:AB33"/>
    <mergeCell ref="U34:AB35"/>
    <mergeCell ref="C44:L46"/>
    <mergeCell ref="A28:B40"/>
    <mergeCell ref="A44:B46"/>
    <mergeCell ref="M43:AB43"/>
    <mergeCell ref="C20:L27"/>
    <mergeCell ref="A20:B27"/>
    <mergeCell ref="AC26:AC27"/>
    <mergeCell ref="AD26:AD27"/>
    <mergeCell ref="BI10:BJ10"/>
    <mergeCell ref="BI11:BJ11"/>
    <mergeCell ref="A1:BH1"/>
    <mergeCell ref="A3:B3"/>
    <mergeCell ref="A41:BH41"/>
    <mergeCell ref="M29:AB29"/>
    <mergeCell ref="T30:T31"/>
    <mergeCell ref="M26:M27"/>
    <mergeCell ref="A17:B19"/>
    <mergeCell ref="C17:L19"/>
    <mergeCell ref="M18:AB19"/>
    <mergeCell ref="AC29:AR29"/>
    <mergeCell ref="AC18:AR19"/>
    <mergeCell ref="N26:N27"/>
    <mergeCell ref="M15:M16"/>
    <mergeCell ref="AC15:AC16"/>
    <mergeCell ref="N15:N16"/>
    <mergeCell ref="O15:AB16"/>
    <mergeCell ref="AD15:AD16"/>
    <mergeCell ref="AT15:AT16"/>
    <mergeCell ref="AU15:BH16"/>
    <mergeCell ref="AS15:AS16"/>
    <mergeCell ref="AE15:AR16"/>
    <mergeCell ref="AT39:AT40"/>
    <mergeCell ref="BI89:BJ89"/>
    <mergeCell ref="V96:AD97"/>
    <mergeCell ref="BI3:BJ3"/>
    <mergeCell ref="BI4:BJ4"/>
    <mergeCell ref="BI5:BJ5"/>
    <mergeCell ref="M7:AB8"/>
    <mergeCell ref="AS7:BH7"/>
    <mergeCell ref="AC7:AR7"/>
    <mergeCell ref="BI82:BJ82"/>
    <mergeCell ref="BI83:BJ83"/>
    <mergeCell ref="AS72:AS73"/>
    <mergeCell ref="AT72:AX73"/>
    <mergeCell ref="AI72:AR73"/>
    <mergeCell ref="A78:BH78"/>
    <mergeCell ref="AY72:BH73"/>
    <mergeCell ref="A69:L76"/>
    <mergeCell ref="BI58:BJ58"/>
    <mergeCell ref="BI48:BJ48"/>
    <mergeCell ref="BI50:BJ50"/>
    <mergeCell ref="BI60:BJ60"/>
    <mergeCell ref="BA68:BA69"/>
    <mergeCell ref="BB68:BF69"/>
    <mergeCell ref="Z87:AC89"/>
    <mergeCell ref="BI9:BJ9"/>
    <mergeCell ref="BI101:BJ101"/>
    <mergeCell ref="BI102:BJ102"/>
    <mergeCell ref="BI103:BJ103"/>
    <mergeCell ref="U96:U97"/>
    <mergeCell ref="BI95:BJ95"/>
    <mergeCell ref="BI96:BJ96"/>
    <mergeCell ref="BI97:BJ97"/>
    <mergeCell ref="BI94:BJ94"/>
    <mergeCell ref="U98:U99"/>
    <mergeCell ref="V98:AD99"/>
    <mergeCell ref="Q101:AD102"/>
    <mergeCell ref="BI98:BJ98"/>
    <mergeCell ref="BI99:BJ99"/>
    <mergeCell ref="BI100:BJ100"/>
    <mergeCell ref="A103:J107"/>
    <mergeCell ref="N72:R73"/>
    <mergeCell ref="AD72:AH73"/>
    <mergeCell ref="N74:N76"/>
    <mergeCell ref="M105:AC107"/>
    <mergeCell ref="L105:L107"/>
    <mergeCell ref="K105:K107"/>
    <mergeCell ref="A94:B102"/>
    <mergeCell ref="C94:J102"/>
    <mergeCell ref="Q103:AD104"/>
    <mergeCell ref="S72:AB73"/>
    <mergeCell ref="C87:J89"/>
    <mergeCell ref="A87:B89"/>
    <mergeCell ref="C81:J86"/>
    <mergeCell ref="A81:B86"/>
    <mergeCell ref="L82:AD83"/>
    <mergeCell ref="C90:J93"/>
    <mergeCell ref="A90:B93"/>
    <mergeCell ref="L103:P104"/>
    <mergeCell ref="AC72:AC73"/>
    <mergeCell ref="K101:K102"/>
    <mergeCell ref="L87:O89"/>
    <mergeCell ref="K87:K89"/>
    <mergeCell ref="P87:Y89"/>
    <mergeCell ref="K103:K104"/>
    <mergeCell ref="L101:P102"/>
    <mergeCell ref="V68:Z69"/>
    <mergeCell ref="U68:U69"/>
    <mergeCell ref="AY70:BH71"/>
    <mergeCell ref="AS70:AS71"/>
    <mergeCell ref="AS68:AS69"/>
    <mergeCell ref="AS74:AS76"/>
    <mergeCell ref="AT74:AT76"/>
    <mergeCell ref="AT70:AX71"/>
    <mergeCell ref="AC70:AC71"/>
    <mergeCell ref="AD70:AH71"/>
    <mergeCell ref="AT68:AZ69"/>
    <mergeCell ref="AI70:AR71"/>
    <mergeCell ref="AK68:AK69"/>
    <mergeCell ref="AL68:AP69"/>
    <mergeCell ref="M74:M76"/>
    <mergeCell ref="C61:L68"/>
    <mergeCell ref="AC74:AC76"/>
    <mergeCell ref="AD74:AD76"/>
    <mergeCell ref="M68:M69"/>
    <mergeCell ref="M64:M65"/>
    <mergeCell ref="M70:M71"/>
    <mergeCell ref="M72:M73"/>
  </mergeCells>
  <printOptions horizontalCentered="1"/>
  <pageMargins left="0.196850393700787" right="0.196850393700787" top="0.196850393700787" bottom="0.196850393700787" header="0" footer="0"/>
  <pageSetup paperSize="9" orientation="landscape" r:id="rId1"/>
  <headerFooter alignWithMargins="0"/>
  <rowBreaks count="2" manualBreakCount="2">
    <brk id="40" max="59" man="1"/>
    <brk id="78" max="59" man="1"/>
  </rowBreaks>
</worksheet>
</file>

<file path=xl/worksheets/sheet6.xml><?xml version="1.0" encoding="utf-8"?>
<worksheet xmlns="http://schemas.openxmlformats.org/spreadsheetml/2006/main" xmlns:r="http://schemas.openxmlformats.org/officeDocument/2006/relationships">
  <dimension ref="A1:CE95"/>
  <sheetViews>
    <sheetView view="pageBreakPreview" topLeftCell="A62" zoomScaleSheetLayoutView="100" workbookViewId="0">
      <selection activeCell="F91" sqref="F91"/>
    </sheetView>
  </sheetViews>
  <sheetFormatPr defaultRowHeight="11.25"/>
  <cols>
    <col min="1" max="60" width="2.42578125" style="14" customWidth="1"/>
    <col min="61" max="61" width="2.5703125" style="155" bestFit="1" customWidth="1"/>
    <col min="62" max="62" width="2.140625" style="155" customWidth="1"/>
    <col min="63" max="63" width="2.140625" style="13" customWidth="1"/>
    <col min="64" max="64" width="2.5703125" style="13" bestFit="1" customWidth="1"/>
    <col min="65" max="16384" width="9.140625" style="13"/>
  </cols>
  <sheetData>
    <row r="1" spans="1:83" ht="15.75" customHeight="1">
      <c r="A1" s="10" t="str">
        <f>CONCATENATE([1]Sections!$A$1:$E$1," - / - ",[1]Sections!$A$7," ",[1]Sections!$B$7,": ",[1]Sections!$D$7," [ ",[1]Sections!$V$2," ",ROMAN(COUNT($BL$1:$BL$745))," / ",ROMAN(BL1)," ]")</f>
        <v>Male Head of Household Questionnaire - / - Section 4: Village Leadership [ Page II / I ]</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L1" s="13">
        <v>1</v>
      </c>
    </row>
    <row r="2" spans="1:83" ht="6" customHeight="1">
      <c r="BI2" s="41"/>
      <c r="BJ2" s="41"/>
      <c r="BK2" s="41"/>
      <c r="BL2" s="41"/>
    </row>
    <row r="3" spans="1:83" s="41" customFormat="1" ht="14.25" customHeight="1" thickBot="1">
      <c r="A3" s="1105">
        <f>VLOOKUP(BI3,[1]eMHH!$F$4:$H$3000,3,FALSE)</f>
        <v>4.01</v>
      </c>
      <c r="B3" s="173"/>
      <c r="C3" s="173"/>
      <c r="D3" s="173"/>
      <c r="E3" s="173"/>
      <c r="F3" s="173"/>
      <c r="G3" s="173"/>
      <c r="H3" s="173"/>
      <c r="I3" s="173"/>
      <c r="J3" s="173"/>
      <c r="K3" s="173"/>
      <c r="L3" s="173"/>
      <c r="M3" s="173"/>
      <c r="N3" s="849"/>
      <c r="O3" s="851">
        <f>VLOOKUP(BI7,[1]eMHH!$F$4:$H$3000,3,FALSE)</f>
        <v>4.0199999999999996</v>
      </c>
      <c r="P3" s="173"/>
      <c r="Q3" s="173"/>
      <c r="R3" s="173"/>
      <c r="S3" s="173"/>
      <c r="T3" s="173"/>
      <c r="U3" s="173"/>
      <c r="V3" s="173"/>
      <c r="W3" s="173"/>
      <c r="X3" s="173"/>
      <c r="Y3" s="851">
        <f>VLOOKUP(BI13,[1]eMHH!$F$4:$H$3000,3,FALSE)</f>
        <v>4.0299999999999994</v>
      </c>
      <c r="Z3" s="173"/>
      <c r="AA3" s="173"/>
      <c r="AB3" s="173"/>
      <c r="AC3" s="173"/>
      <c r="AD3" s="173"/>
      <c r="AE3" s="173"/>
      <c r="AF3" s="173"/>
      <c r="AG3" s="173"/>
      <c r="AH3" s="173"/>
      <c r="AI3" s="173"/>
      <c r="AJ3" s="173"/>
      <c r="AK3" s="173"/>
      <c r="AL3" s="173"/>
      <c r="AM3" s="173"/>
      <c r="AN3" s="849"/>
      <c r="AO3" s="851">
        <f>VLOOKUP(BI20,[1]eMHH!$F$4:$H$3000,3,FALSE)</f>
        <v>4.0399999999999991</v>
      </c>
      <c r="AP3" s="173"/>
      <c r="AQ3" s="173"/>
      <c r="AR3" s="173"/>
      <c r="AS3" s="173"/>
      <c r="AT3" s="173"/>
      <c r="AU3" s="173"/>
      <c r="AV3" s="173"/>
      <c r="AW3" s="173"/>
      <c r="AX3" s="173"/>
      <c r="AY3" s="173"/>
      <c r="AZ3" s="173"/>
      <c r="BA3" s="849"/>
      <c r="BB3" s="851">
        <f>VLOOKUP(BI24,[1]eMHH!$F$4:$H$3000,3,FALSE)</f>
        <v>4.0499999999999989</v>
      </c>
      <c r="BC3" s="173"/>
      <c r="BD3" s="173"/>
      <c r="BE3" s="173"/>
      <c r="BF3" s="173"/>
      <c r="BG3" s="173"/>
      <c r="BH3" s="1106"/>
      <c r="BI3" s="504">
        <v>5.01</v>
      </c>
      <c r="BJ3" s="504"/>
    </row>
    <row r="4" spans="1:83" s="41" customFormat="1" ht="15.95" customHeight="1">
      <c r="A4" s="1107" t="str">
        <f>VLOOKUP($BI$3,[1]eMHH!$I$4:$DV$3046,13,FALSE)</f>
        <v>Is there someone with {title} living in this village? [IF NO] Is there such a {title} living somewhere else who assists or makes decisions for this village?</v>
      </c>
      <c r="B4" s="1108"/>
      <c r="C4" s="1108"/>
      <c r="D4" s="1108"/>
      <c r="E4" s="1108"/>
      <c r="F4" s="1108"/>
      <c r="G4" s="1108"/>
      <c r="H4" s="1108"/>
      <c r="I4" s="1108"/>
      <c r="J4" s="1108"/>
      <c r="K4" s="1108"/>
      <c r="L4" s="1108"/>
      <c r="M4" s="1108"/>
      <c r="N4" s="1109"/>
      <c r="O4" s="1110" t="str">
        <f>VLOOKUP($BI$7,[1]eMHH!$I$4:$DV$3046,13,FALSE)</f>
        <v>What is the name of the {title}?</v>
      </c>
      <c r="P4" s="1110"/>
      <c r="Q4" s="1110"/>
      <c r="R4" s="1110"/>
      <c r="S4" s="1110"/>
      <c r="T4" s="1110"/>
      <c r="U4" s="1110"/>
      <c r="V4" s="1110"/>
      <c r="W4" s="1110"/>
      <c r="X4" s="1110"/>
      <c r="Y4" s="1110" t="str">
        <f>VLOOKUP($BI$13,[1]eMHH!$I$4:$DV$3046,13,FALSE)</f>
        <v>What is the responsibility of {title} in this village?</v>
      </c>
      <c r="Z4" s="1110"/>
      <c r="AA4" s="1110"/>
      <c r="AB4" s="1110"/>
      <c r="AC4" s="1110"/>
      <c r="AD4" s="1110"/>
      <c r="AE4" s="1110"/>
      <c r="AF4" s="1110"/>
      <c r="AG4" s="1110"/>
      <c r="AH4" s="1110"/>
      <c r="AI4" s="1110"/>
      <c r="AJ4" s="1110"/>
      <c r="AK4" s="1110"/>
      <c r="AL4" s="1110"/>
      <c r="AM4" s="1110"/>
      <c r="AN4" s="1110"/>
      <c r="AO4" s="1110" t="str">
        <f>VLOOKUP($BI$20,[1]eMHH!$I$4:$DV$3046,13,FALSE)</f>
        <v>How did this person become {title}?</v>
      </c>
      <c r="AP4" s="1110"/>
      <c r="AQ4" s="1110"/>
      <c r="AR4" s="1110"/>
      <c r="AS4" s="1110"/>
      <c r="AT4" s="1110"/>
      <c r="AU4" s="1110"/>
      <c r="AV4" s="1110"/>
      <c r="AW4" s="1110"/>
      <c r="AX4" s="1110"/>
      <c r="AY4" s="1110"/>
      <c r="AZ4" s="1110"/>
      <c r="BA4" s="1110"/>
      <c r="BB4" s="1111" t="str">
        <f>VLOOKUP($BI$24,[1]eMHH!$I$4:$DV$3046,13,FALSE)</f>
        <v>Is {title} a regular member of {name of council 1 / 2 / 3}?</v>
      </c>
      <c r="BC4" s="1108"/>
      <c r="BD4" s="1108"/>
      <c r="BE4" s="1108"/>
      <c r="BF4" s="1108"/>
      <c r="BG4" s="1108"/>
      <c r="BH4" s="1112"/>
      <c r="BI4" s="724">
        <f>VLOOKUP(BI3,[1]eMHH!$I$4:$DV$515,65,FALSE)</f>
        <v>3</v>
      </c>
      <c r="BJ4" s="724"/>
    </row>
    <row r="5" spans="1:83" s="41" customFormat="1" ht="15.95" customHeight="1">
      <c r="A5" s="1113"/>
      <c r="B5" s="184"/>
      <c r="C5" s="184"/>
      <c r="D5" s="184"/>
      <c r="E5" s="184"/>
      <c r="F5" s="184"/>
      <c r="G5" s="184"/>
      <c r="H5" s="184"/>
      <c r="I5" s="184"/>
      <c r="J5" s="184"/>
      <c r="K5" s="184"/>
      <c r="L5" s="184"/>
      <c r="M5" s="184"/>
      <c r="N5" s="860"/>
      <c r="O5" s="861"/>
      <c r="P5" s="861"/>
      <c r="Q5" s="861"/>
      <c r="R5" s="861"/>
      <c r="S5" s="861"/>
      <c r="T5" s="861"/>
      <c r="U5" s="861"/>
      <c r="V5" s="861"/>
      <c r="W5" s="861"/>
      <c r="X5" s="861"/>
      <c r="Y5" s="861"/>
      <c r="Z5" s="861"/>
      <c r="AA5" s="861"/>
      <c r="AB5" s="861"/>
      <c r="AC5" s="861"/>
      <c r="AD5" s="861"/>
      <c r="AE5" s="861"/>
      <c r="AF5" s="861"/>
      <c r="AG5" s="861"/>
      <c r="AH5" s="861"/>
      <c r="AI5" s="861"/>
      <c r="AJ5" s="861"/>
      <c r="AK5" s="861"/>
      <c r="AL5" s="861"/>
      <c r="AM5" s="861"/>
      <c r="AN5" s="861"/>
      <c r="AO5" s="861"/>
      <c r="AP5" s="861"/>
      <c r="AQ5" s="861"/>
      <c r="AR5" s="861"/>
      <c r="AS5" s="861"/>
      <c r="AT5" s="861"/>
      <c r="AU5" s="861"/>
      <c r="AV5" s="861"/>
      <c r="AW5" s="861"/>
      <c r="AX5" s="861"/>
      <c r="AY5" s="861"/>
      <c r="AZ5" s="861"/>
      <c r="BA5" s="861"/>
      <c r="BB5" s="859"/>
      <c r="BC5" s="184"/>
      <c r="BD5" s="184"/>
      <c r="BE5" s="184"/>
      <c r="BF5" s="184"/>
      <c r="BG5" s="184"/>
      <c r="BH5" s="1114"/>
      <c r="BI5" s="1030">
        <f>VLOOKUP(BI3,[1]eMHH!$I$4:$DV$3046,4,FALSE)</f>
        <v>0</v>
      </c>
      <c r="BJ5" s="1030"/>
    </row>
    <row r="6" spans="1:83" s="41" customFormat="1" ht="15.95" customHeight="1">
      <c r="A6" s="1113"/>
      <c r="B6" s="184"/>
      <c r="C6" s="184"/>
      <c r="D6" s="184"/>
      <c r="E6" s="184"/>
      <c r="F6" s="184"/>
      <c r="G6" s="184"/>
      <c r="H6" s="184"/>
      <c r="I6" s="184"/>
      <c r="J6" s="184"/>
      <c r="K6" s="184"/>
      <c r="L6" s="184"/>
      <c r="M6" s="184"/>
      <c r="N6" s="860"/>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1"/>
      <c r="AY6" s="861"/>
      <c r="AZ6" s="861"/>
      <c r="BA6" s="861"/>
      <c r="BB6" s="859"/>
      <c r="BC6" s="184"/>
      <c r="BD6" s="184"/>
      <c r="BE6" s="184"/>
      <c r="BF6" s="184"/>
      <c r="BG6" s="184"/>
      <c r="BH6" s="1114"/>
    </row>
    <row r="7" spans="1:83" s="41" customFormat="1" ht="15.95" customHeight="1">
      <c r="A7" s="1113"/>
      <c r="B7" s="184"/>
      <c r="C7" s="184"/>
      <c r="D7" s="184"/>
      <c r="E7" s="184"/>
      <c r="F7" s="184"/>
      <c r="G7" s="184"/>
      <c r="H7" s="184"/>
      <c r="I7" s="184"/>
      <c r="J7" s="184"/>
      <c r="K7" s="184"/>
      <c r="L7" s="184"/>
      <c r="M7" s="184"/>
      <c r="N7" s="860"/>
      <c r="O7" s="861"/>
      <c r="P7" s="861"/>
      <c r="Q7" s="861"/>
      <c r="R7" s="861"/>
      <c r="S7" s="861"/>
      <c r="T7" s="861"/>
      <c r="U7" s="861"/>
      <c r="V7" s="861"/>
      <c r="W7" s="861"/>
      <c r="X7" s="861"/>
      <c r="Y7" s="861"/>
      <c r="Z7" s="861"/>
      <c r="AA7" s="861"/>
      <c r="AB7" s="861"/>
      <c r="AC7" s="861"/>
      <c r="AD7" s="861"/>
      <c r="AE7" s="861"/>
      <c r="AF7" s="861"/>
      <c r="AG7" s="861"/>
      <c r="AH7" s="861"/>
      <c r="AI7" s="861"/>
      <c r="AJ7" s="861"/>
      <c r="AK7" s="861"/>
      <c r="AL7" s="861"/>
      <c r="AM7" s="861"/>
      <c r="AN7" s="861"/>
      <c r="AO7" s="861"/>
      <c r="AP7" s="861"/>
      <c r="AQ7" s="861"/>
      <c r="AR7" s="861"/>
      <c r="AS7" s="861"/>
      <c r="AT7" s="861"/>
      <c r="AU7" s="861"/>
      <c r="AV7" s="861"/>
      <c r="AW7" s="861"/>
      <c r="AX7" s="861"/>
      <c r="AY7" s="861"/>
      <c r="AZ7" s="861"/>
      <c r="BA7" s="861"/>
      <c r="BB7" s="1115" t="str">
        <f>VLOOKUP(BB$3,[1]eMHH!$H$62:$V$62,15,FALSE)</f>
        <v>[IF VILLAGE HAS AT LEAST ONE COUNCIL]</v>
      </c>
      <c r="BC7" s="831"/>
      <c r="BD7" s="831"/>
      <c r="BE7" s="831"/>
      <c r="BF7" s="831"/>
      <c r="BG7" s="831"/>
      <c r="BH7" s="1116"/>
      <c r="BI7" s="504">
        <v>5.0199999999999996</v>
      </c>
      <c r="BJ7" s="504"/>
    </row>
    <row r="8" spans="1:83" s="41" customFormat="1" ht="15.95" customHeight="1" thickBot="1">
      <c r="A8" s="1117"/>
      <c r="B8" s="1118"/>
      <c r="C8" s="1118"/>
      <c r="D8" s="1118"/>
      <c r="E8" s="1118"/>
      <c r="F8" s="1118"/>
      <c r="G8" s="1118"/>
      <c r="H8" s="1118"/>
      <c r="I8" s="1118"/>
      <c r="J8" s="1118"/>
      <c r="K8" s="1118"/>
      <c r="L8" s="1118"/>
      <c r="M8" s="1118"/>
      <c r="N8" s="1119"/>
      <c r="O8" s="1120"/>
      <c r="P8" s="1120"/>
      <c r="Q8" s="1120"/>
      <c r="R8" s="1120"/>
      <c r="S8" s="1120"/>
      <c r="T8" s="1120"/>
      <c r="U8" s="1120"/>
      <c r="V8" s="1120"/>
      <c r="W8" s="1120"/>
      <c r="X8" s="1120"/>
      <c r="Y8" s="1121" t="str">
        <f>VLOOKUP($BI$13,[1]eMHH!$I$4:$DV$515,14,FALSE)</f>
        <v>[MARK ALL MENTIONED]</v>
      </c>
      <c r="Z8" s="1121"/>
      <c r="AA8" s="1121"/>
      <c r="AB8" s="1121"/>
      <c r="AC8" s="1121"/>
      <c r="AD8" s="1121"/>
      <c r="AE8" s="1121"/>
      <c r="AF8" s="1121"/>
      <c r="AG8" s="1121"/>
      <c r="AH8" s="1121"/>
      <c r="AI8" s="1121"/>
      <c r="AJ8" s="1121"/>
      <c r="AK8" s="1121"/>
      <c r="AL8" s="1121"/>
      <c r="AM8" s="1121"/>
      <c r="AN8" s="1121"/>
      <c r="AO8" s="1120"/>
      <c r="AP8" s="1120"/>
      <c r="AQ8" s="1120"/>
      <c r="AR8" s="1120"/>
      <c r="AS8" s="1120"/>
      <c r="AT8" s="1120"/>
      <c r="AU8" s="1120"/>
      <c r="AV8" s="1120"/>
      <c r="AW8" s="1120"/>
      <c r="AX8" s="1120"/>
      <c r="AY8" s="1120"/>
      <c r="AZ8" s="1120"/>
      <c r="BA8" s="1120"/>
      <c r="BB8" s="1122"/>
      <c r="BC8" s="1123"/>
      <c r="BD8" s="1123"/>
      <c r="BE8" s="1123"/>
      <c r="BF8" s="1123"/>
      <c r="BG8" s="1123"/>
      <c r="BH8" s="1124"/>
      <c r="BI8" s="724">
        <f>VLOOKUP(BI7,[1]eMHH!$I$4:$DV$515,65,FALSE)</f>
        <v>0</v>
      </c>
      <c r="BJ8" s="724"/>
    </row>
    <row r="9" spans="1:83" s="41" customFormat="1" ht="6" customHeight="1" thickTop="1" thickBot="1">
      <c r="A9" s="758"/>
      <c r="B9" s="189"/>
      <c r="C9" s="189"/>
      <c r="D9" s="189"/>
      <c r="E9" s="189"/>
      <c r="F9" s="189"/>
      <c r="G9" s="189"/>
      <c r="H9" s="189"/>
      <c r="I9" s="189"/>
      <c r="J9" s="189"/>
      <c r="K9" s="189"/>
      <c r="L9" s="189"/>
      <c r="M9" s="189"/>
      <c r="N9" s="189"/>
    </row>
    <row r="10" spans="1:83" s="161" customFormat="1" ht="15" customHeight="1" thickTop="1">
      <c r="A10" s="1125" t="s">
        <v>93</v>
      </c>
      <c r="B10" s="1126"/>
      <c r="C10" s="1126"/>
      <c r="D10" s="1126"/>
      <c r="E10" s="1127"/>
      <c r="F10" s="1128">
        <v>1</v>
      </c>
      <c r="G10" s="1129" t="str">
        <f>VLOOKUP($BI$3,[1]eMHH!$I$4:$DV$3046,15,FALSE)</f>
        <v>Neither Lives in Village Nor Makes Decisions for Village</v>
      </c>
      <c r="H10" s="1130"/>
      <c r="I10" s="1130"/>
      <c r="J10" s="1130"/>
      <c r="K10" s="1130"/>
      <c r="L10" s="1130"/>
      <c r="M10" s="1130"/>
      <c r="N10" s="1131"/>
      <c r="O10" s="1132"/>
      <c r="P10" s="1133"/>
      <c r="Q10" s="1133"/>
      <c r="R10" s="1133"/>
      <c r="S10" s="1133"/>
      <c r="T10" s="1133"/>
      <c r="U10" s="1133"/>
      <c r="V10" s="1133"/>
      <c r="W10" s="1133"/>
      <c r="X10" s="1134"/>
      <c r="Y10" s="1135">
        <v>1</v>
      </c>
      <c r="Z10" s="1136" t="str">
        <f>VLOOKUP($BI$13,[1]eMHH!$I$4:$DV$3046,15,FALSE)</f>
        <v>Nothing</v>
      </c>
      <c r="AA10" s="1137"/>
      <c r="AB10" s="1137"/>
      <c r="AC10" s="1137"/>
      <c r="AD10" s="1137"/>
      <c r="AE10" s="1137"/>
      <c r="AF10" s="1137"/>
      <c r="AG10" s="1138">
        <v>7</v>
      </c>
      <c r="AH10" s="1139" t="str">
        <f>VLOOKUP($BI$13,[1]eMHH!$I$4:$DV$3046,21,FALSE)</f>
        <v>Negotiate / Liase with District or Provincial Government</v>
      </c>
      <c r="AI10" s="1139"/>
      <c r="AJ10" s="1139"/>
      <c r="AK10" s="1139"/>
      <c r="AL10" s="1139"/>
      <c r="AM10" s="1139"/>
      <c r="AN10" s="1140"/>
      <c r="AO10" s="1141">
        <v>1</v>
      </c>
      <c r="AP10" s="1142" t="str">
        <f>VLOOKUP($BI$20,[1]eMHH!$I$4:$DV$3046,15,FALSE)</f>
        <v>Position is Inherited From Father or Family</v>
      </c>
      <c r="AQ10" s="1137"/>
      <c r="AR10" s="1137"/>
      <c r="AS10" s="1143"/>
      <c r="AT10" s="1144"/>
      <c r="AU10" s="1143"/>
      <c r="AV10" s="1143"/>
      <c r="AW10" s="1137"/>
      <c r="AX10" s="1137"/>
      <c r="AY10" s="1145"/>
      <c r="AZ10" s="1145"/>
      <c r="BA10" s="1146"/>
      <c r="BB10" s="1147" t="str">
        <f>VLOOKUP($BI$24,[1]eMHH!$I$4:$DV$3046,15,FALSE)</f>
        <v>{Council 1}</v>
      </c>
      <c r="BC10" s="1148"/>
      <c r="BD10" s="1148"/>
      <c r="BE10" s="1148"/>
      <c r="BF10" s="1148"/>
      <c r="BG10" s="1148"/>
      <c r="BH10" s="1149"/>
      <c r="BI10" s="1030">
        <f>VLOOKUP(BI7,[1]eMHH!$I$4:$DV$3046,4,FALSE)</f>
        <v>0</v>
      </c>
      <c r="BJ10" s="1030"/>
      <c r="CA10" s="1150"/>
      <c r="CB10" s="1150"/>
      <c r="CC10" s="1150"/>
      <c r="CD10" s="1150"/>
      <c r="CE10" s="1150"/>
    </row>
    <row r="11" spans="1:83" s="161" customFormat="1" ht="15" customHeight="1">
      <c r="A11" s="1151"/>
      <c r="B11" s="1152"/>
      <c r="C11" s="1152"/>
      <c r="D11" s="1152"/>
      <c r="E11" s="1153"/>
      <c r="F11" s="1154"/>
      <c r="G11" s="1155"/>
      <c r="H11" s="999"/>
      <c r="I11" s="999"/>
      <c r="J11" s="999"/>
      <c r="K11" s="999"/>
      <c r="L11" s="999"/>
      <c r="M11" s="999"/>
      <c r="N11" s="1156"/>
      <c r="O11" s="1157"/>
      <c r="P11" s="164"/>
      <c r="Q11" s="164"/>
      <c r="R11" s="164"/>
      <c r="S11" s="164"/>
      <c r="T11" s="164"/>
      <c r="U11" s="164"/>
      <c r="V11" s="164"/>
      <c r="W11" s="164"/>
      <c r="X11" s="1158"/>
      <c r="Y11" s="1092">
        <v>2</v>
      </c>
      <c r="Z11" s="250" t="str">
        <f>VLOOKUP($BI$13,[1]eMHH!$I$4:$DV$3046,16,FALSE)</f>
        <v>Resolve Disputes</v>
      </c>
      <c r="AA11" s="264"/>
      <c r="AB11" s="264"/>
      <c r="AC11" s="543"/>
      <c r="AD11" s="543"/>
      <c r="AE11" s="264"/>
      <c r="AF11" s="264"/>
      <c r="AG11" s="206"/>
      <c r="AH11" s="595"/>
      <c r="AI11" s="595"/>
      <c r="AJ11" s="595"/>
      <c r="AK11" s="595"/>
      <c r="AL11" s="595"/>
      <c r="AM11" s="595"/>
      <c r="AN11" s="1159"/>
      <c r="AO11" s="1160" t="str">
        <f>VLOOKUP($BI$20,[1]eMHH!$I$4:$DV$3046,16,FALSE)</f>
        <v>Selected by . . .</v>
      </c>
      <c r="AP11" s="1161"/>
      <c r="AQ11" s="1161"/>
      <c r="AR11" s="1161"/>
      <c r="AS11" s="1161"/>
      <c r="AT11" s="1161"/>
      <c r="AU11" s="1161"/>
      <c r="AV11" s="1161"/>
      <c r="AW11" s="1161"/>
      <c r="AX11" s="1161"/>
      <c r="AY11" s="1161"/>
      <c r="AZ11" s="1161"/>
      <c r="BA11" s="1162"/>
      <c r="BB11" s="1092">
        <v>1</v>
      </c>
      <c r="BC11" s="1163" t="str">
        <f>VLOOKUP($BI$24,[1]eMHH!$I$4:$DV$3046,16,FALSE)</f>
        <v>No</v>
      </c>
      <c r="BD11" s="218"/>
      <c r="BF11" s="1104" t="s">
        <v>7</v>
      </c>
      <c r="BG11" s="808"/>
      <c r="BH11" s="1164" t="s">
        <v>0</v>
      </c>
      <c r="BI11" s="504">
        <v>5.03</v>
      </c>
      <c r="BJ11" s="504"/>
    </row>
    <row r="12" spans="1:83" s="161" customFormat="1" ht="15" customHeight="1" thickBot="1">
      <c r="A12" s="1151"/>
      <c r="B12" s="1152"/>
      <c r="C12" s="1152"/>
      <c r="D12" s="1152"/>
      <c r="E12" s="1153"/>
      <c r="F12" s="911"/>
      <c r="G12" s="1165" t="s">
        <v>92</v>
      </c>
      <c r="H12" s="1166"/>
      <c r="I12" s="1166"/>
      <c r="J12" s="1166"/>
      <c r="K12" s="1166"/>
      <c r="L12" s="1166"/>
      <c r="M12" s="1166"/>
      <c r="N12" s="1167"/>
      <c r="O12" s="1157"/>
      <c r="P12" s="164"/>
      <c r="Q12" s="164"/>
      <c r="R12" s="164"/>
      <c r="S12" s="164"/>
      <c r="T12" s="164"/>
      <c r="U12" s="164"/>
      <c r="V12" s="164"/>
      <c r="W12" s="164"/>
      <c r="X12" s="1158"/>
      <c r="Y12" s="1094">
        <v>3</v>
      </c>
      <c r="Z12" s="250" t="str">
        <f>VLOOKUP($BI$13,[1]eMHH!$I$4:$DV$3046,17,FALSE)</f>
        <v>Protect Village from Attack</v>
      </c>
      <c r="AA12" s="969"/>
      <c r="AB12" s="969"/>
      <c r="AC12" s="969"/>
      <c r="AD12" s="969"/>
      <c r="AE12" s="264"/>
      <c r="AF12" s="264"/>
      <c r="AG12" s="200">
        <v>8</v>
      </c>
      <c r="AH12" s="1168" t="str">
        <f>VLOOKUP($BI$13,[1]eMHH!$I$4:$DV$3046,22,FALSE)</f>
        <v>Negotiate / Liase with Central Government</v>
      </c>
      <c r="AI12" s="1090"/>
      <c r="AJ12" s="1090"/>
      <c r="AK12" s="1090"/>
      <c r="AL12" s="1090"/>
      <c r="AM12" s="1090"/>
      <c r="AN12" s="1091"/>
      <c r="AO12" s="1092">
        <v>2</v>
      </c>
      <c r="AP12" s="199" t="str">
        <f>VLOOKUP($BI$20,[1]eMHH!$I$4:$DV$3046,17,FALSE)</f>
        <v>Malik / Arbab / Qariyadar</v>
      </c>
      <c r="AU12" s="155"/>
      <c r="AV12" s="155"/>
      <c r="AW12" s="195">
        <v>7</v>
      </c>
      <c r="AX12" s="188" t="str">
        <f>VLOOKUP($BI$20,[1]eMHH!$I$4:$DV$3046,22,FALSE)</f>
        <v>District Administrator</v>
      </c>
      <c r="BA12" s="1093"/>
      <c r="BB12" s="1094">
        <v>2</v>
      </c>
      <c r="BC12" s="1095" t="str">
        <f>VLOOKUP($BI$24,[1]eMHH!$I$4:$DV$3046,17,FALSE)</f>
        <v>Yes</v>
      </c>
      <c r="BF12" s="1096"/>
      <c r="BG12" s="669"/>
      <c r="BH12" s="1169" t="s">
        <v>1</v>
      </c>
      <c r="BI12" s="455"/>
      <c r="BJ12" s="455"/>
    </row>
    <row r="13" spans="1:83" s="161" customFormat="1" ht="15" customHeight="1">
      <c r="A13" s="1151" t="s">
        <v>94</v>
      </c>
      <c r="B13" s="1152"/>
      <c r="C13" s="1152"/>
      <c r="D13" s="1152"/>
      <c r="E13" s="1153"/>
      <c r="F13" s="915">
        <v>2</v>
      </c>
      <c r="G13" s="382" t="str">
        <f>VLOOKUP($BI$3,[1]eMHH!$I$4:$DV$3046,16,FALSE)</f>
        <v>Lives in Village</v>
      </c>
      <c r="H13" s="1170"/>
      <c r="I13" s="1170"/>
      <c r="J13" s="1170"/>
      <c r="K13" s="783"/>
      <c r="L13" s="62"/>
      <c r="M13" s="62"/>
      <c r="N13" s="1171"/>
      <c r="O13" s="1157"/>
      <c r="P13" s="164"/>
      <c r="Q13" s="164"/>
      <c r="R13" s="164"/>
      <c r="S13" s="164"/>
      <c r="T13" s="164"/>
      <c r="U13" s="164"/>
      <c r="V13" s="164"/>
      <c r="W13" s="164"/>
      <c r="X13" s="1158"/>
      <c r="Y13" s="1172">
        <v>4</v>
      </c>
      <c r="Z13" s="1038" t="str">
        <f>VLOOKUP($BI$13,[1]eMHH!$I$4:$DV$3046,18,FALSE)</f>
        <v>Make Rules for Villagers</v>
      </c>
      <c r="AA13" s="1039"/>
      <c r="AB13" s="1039"/>
      <c r="AC13" s="1039"/>
      <c r="AD13" s="1039"/>
      <c r="AE13" s="1039"/>
      <c r="AF13" s="1040"/>
      <c r="AG13" s="206"/>
      <c r="AH13" s="1168"/>
      <c r="AI13" s="1090"/>
      <c r="AJ13" s="1090"/>
      <c r="AK13" s="1090"/>
      <c r="AL13" s="1090"/>
      <c r="AM13" s="1090"/>
      <c r="AN13" s="1091"/>
      <c r="AO13" s="1092">
        <v>3</v>
      </c>
      <c r="AP13" s="250" t="str">
        <f>VLOOKUP($BI$20,[1]eMHH!$I$4:$DV$3046,18,FALSE)</f>
        <v>White Beards</v>
      </c>
      <c r="AQ13" s="264"/>
      <c r="AR13" s="969"/>
      <c r="AS13" s="969"/>
      <c r="AT13" s="969"/>
      <c r="AU13" s="969"/>
      <c r="AV13" s="969"/>
      <c r="AW13" s="257">
        <v>8</v>
      </c>
      <c r="AX13" s="386" t="str">
        <f>VLOOKUP($BI$20,[1]eMHH!$I$4:$DV$3046,23,FALSE)</f>
        <v>Government</v>
      </c>
      <c r="AY13" s="387"/>
      <c r="AZ13" s="387"/>
      <c r="BA13" s="1097"/>
      <c r="BB13" s="1098" t="str">
        <f>VLOOKUP($BI$24,[1]eMHH!$I$4:$DV$3046,18,FALSE)</f>
        <v>{Council 2}</v>
      </c>
      <c r="BC13" s="1099"/>
      <c r="BD13" s="1099"/>
      <c r="BE13" s="1099"/>
      <c r="BF13" s="1099"/>
      <c r="BG13" s="1099"/>
      <c r="BH13" s="1173"/>
      <c r="BI13" s="504">
        <v>5.04</v>
      </c>
      <c r="BJ13" s="504"/>
    </row>
    <row r="14" spans="1:83" s="161" customFormat="1" ht="15" customHeight="1">
      <c r="A14" s="1151"/>
      <c r="B14" s="1152"/>
      <c r="C14" s="1152"/>
      <c r="D14" s="1152"/>
      <c r="E14" s="1153"/>
      <c r="F14" s="629">
        <v>3</v>
      </c>
      <c r="G14" s="386" t="str">
        <f>VLOOKUP($BI$3,[1]eMHH!$I$4:$DV$3046,17,FALSE)</f>
        <v>Does Not Live in Village, But Makes Decisions for Village</v>
      </c>
      <c r="H14" s="387"/>
      <c r="I14" s="387"/>
      <c r="J14" s="387"/>
      <c r="K14" s="387"/>
      <c r="L14" s="387"/>
      <c r="M14" s="387"/>
      <c r="N14" s="1097"/>
      <c r="O14" s="1157"/>
      <c r="P14" s="164"/>
      <c r="Q14" s="164"/>
      <c r="R14" s="164"/>
      <c r="S14" s="164"/>
      <c r="T14" s="164"/>
      <c r="U14" s="164"/>
      <c r="V14" s="164"/>
      <c r="W14" s="164"/>
      <c r="X14" s="1158"/>
      <c r="Y14" s="1174"/>
      <c r="Z14" s="1038"/>
      <c r="AA14" s="1039"/>
      <c r="AB14" s="1039"/>
      <c r="AC14" s="1039"/>
      <c r="AD14" s="1039"/>
      <c r="AE14" s="1039"/>
      <c r="AF14" s="1040"/>
      <c r="AG14" s="195">
        <v>9</v>
      </c>
      <c r="AH14" s="1175" t="str">
        <f>VLOOKUP($BI$13,[1]eMHH!$I$4:$DV$3046,23,FALSE)</f>
        <v>Certify Documents</v>
      </c>
      <c r="AI14" s="1100"/>
      <c r="AJ14" s="1100"/>
      <c r="AK14" s="1100"/>
      <c r="AL14" s="1100"/>
      <c r="AM14" s="1100"/>
      <c r="AN14" s="1101"/>
      <c r="AO14" s="1092">
        <v>4</v>
      </c>
      <c r="AP14" s="250" t="str">
        <f>VLOOKUP($BI$20,[1]eMHH!$I$4:$DV$3046,19,FALSE)</f>
        <v>Clergy</v>
      </c>
      <c r="AQ14" s="264"/>
      <c r="AR14" s="969"/>
      <c r="AS14" s="969"/>
      <c r="AT14" s="969"/>
      <c r="AU14" s="969"/>
      <c r="AV14" s="969"/>
      <c r="AW14" s="257"/>
      <c r="AX14" s="269"/>
      <c r="AY14" s="270"/>
      <c r="AZ14" s="270"/>
      <c r="BA14" s="1102"/>
      <c r="BB14" s="1103">
        <v>1</v>
      </c>
      <c r="BC14" s="1095" t="str">
        <f>VLOOKUP($BI$24,[1]eMHH!$I$4:$DV$3046,19,FALSE)</f>
        <v>No</v>
      </c>
      <c r="BF14" s="1104" t="s">
        <v>7</v>
      </c>
      <c r="BG14" s="808"/>
      <c r="BH14" s="1164" t="s">
        <v>0</v>
      </c>
      <c r="BI14" s="724">
        <f>VLOOKUP(BI13,[1]eMHH!$I$4:$DV$515,65,FALSE)</f>
        <v>12</v>
      </c>
      <c r="BJ14" s="724"/>
    </row>
    <row r="15" spans="1:83" s="161" customFormat="1" ht="15" customHeight="1" thickBot="1">
      <c r="A15" s="1151" t="s">
        <v>95</v>
      </c>
      <c r="B15" s="1152"/>
      <c r="C15" s="1152"/>
      <c r="D15" s="1152"/>
      <c r="E15" s="1153"/>
      <c r="F15" s="1176"/>
      <c r="G15" s="390"/>
      <c r="H15" s="391"/>
      <c r="I15" s="391"/>
      <c r="J15" s="391"/>
      <c r="K15" s="391"/>
      <c r="L15" s="391"/>
      <c r="M15" s="391"/>
      <c r="N15" s="1177"/>
      <c r="O15" s="1157"/>
      <c r="P15" s="164"/>
      <c r="Q15" s="164"/>
      <c r="R15" s="164"/>
      <c r="S15" s="164"/>
      <c r="T15" s="164"/>
      <c r="U15" s="164"/>
      <c r="V15" s="164"/>
      <c r="W15" s="164"/>
      <c r="X15" s="1158"/>
      <c r="Y15" s="1092">
        <v>5</v>
      </c>
      <c r="Z15" s="250" t="str">
        <f>VLOOKUP($BI$13,[1]eMHH!$I$4:$DV$3046,19,FALSE)</f>
        <v>Promote Good Behavior</v>
      </c>
      <c r="AA15" s="978"/>
      <c r="AB15" s="978"/>
      <c r="AC15" s="978"/>
      <c r="AD15" s="978"/>
      <c r="AE15" s="264"/>
      <c r="AF15" s="264"/>
      <c r="AG15" s="175">
        <v>10</v>
      </c>
      <c r="AH15" s="828" t="str">
        <f>VLOOKUP($BI$13,[1]eMHH!$I$4:$DV$3046,24,FALSE)</f>
        <v>Deliver Religious Services</v>
      </c>
      <c r="AI15" s="1178"/>
      <c r="AJ15" s="1178"/>
      <c r="AK15" s="1178"/>
      <c r="AL15" s="1178"/>
      <c r="AM15" s="1178"/>
      <c r="AN15" s="1101"/>
      <c r="AO15" s="1092">
        <v>5</v>
      </c>
      <c r="AP15" s="250" t="str">
        <f>VLOOKUP($BI$20,[1]eMHH!$I$4:$DV$3046,20,FALSE)</f>
        <v>Secret Ballot Election</v>
      </c>
      <c r="AQ15" s="264"/>
      <c r="AR15" s="978"/>
      <c r="AS15" s="978"/>
      <c r="AT15" s="978"/>
      <c r="AU15" s="978"/>
      <c r="AV15" s="978"/>
      <c r="AW15" s="257">
        <v>9</v>
      </c>
      <c r="AX15" s="1179" t="str">
        <f>VLOOKUP($BI$20,[1]eMHH!$I$4:$DV$3046,24,FALSE)</f>
        <v>Meeting of Village Men</v>
      </c>
      <c r="AY15" s="1180"/>
      <c r="AZ15" s="1180"/>
      <c r="BA15" s="1181"/>
      <c r="BB15" s="1094">
        <v>2</v>
      </c>
      <c r="BC15" s="1095" t="str">
        <f>VLOOKUP($BI$24,[1]eMHH!$I$4:$DV$3046,20,FALSE)</f>
        <v>Yes</v>
      </c>
      <c r="BF15" s="1096"/>
      <c r="BG15" s="669"/>
      <c r="BH15" s="1169" t="s">
        <v>1</v>
      </c>
      <c r="BI15" s="1030">
        <f>VLOOKUP(BI13,[1]eMHH!$I$4:$DV$3046,4,FALSE)</f>
        <v>0</v>
      </c>
      <c r="BJ15" s="1030"/>
    </row>
    <row r="16" spans="1:83" s="161" customFormat="1" ht="15" customHeight="1" thickBot="1">
      <c r="A16" s="1151"/>
      <c r="B16" s="1152"/>
      <c r="C16" s="1152"/>
      <c r="D16" s="1152"/>
      <c r="E16" s="1153"/>
      <c r="F16" s="1182" t="s">
        <v>0</v>
      </c>
      <c r="G16" s="250" t="s">
        <v>84</v>
      </c>
      <c r="H16" s="251"/>
      <c r="I16" s="251"/>
      <c r="J16" s="1183" t="s">
        <v>92</v>
      </c>
      <c r="K16" s="1183"/>
      <c r="L16" s="1183"/>
      <c r="M16" s="1183"/>
      <c r="N16" s="1184"/>
      <c r="O16" s="1157"/>
      <c r="P16" s="164"/>
      <c r="Q16" s="164"/>
      <c r="R16" s="164"/>
      <c r="S16" s="164"/>
      <c r="T16" s="164"/>
      <c r="U16" s="164"/>
      <c r="V16" s="164"/>
      <c r="W16" s="164"/>
      <c r="X16" s="1158"/>
      <c r="Y16" s="1172">
        <v>6</v>
      </c>
      <c r="Z16" s="1168" t="str">
        <f>VLOOKUP($BI$13,[1]eMHH!$I$4:$DV$3046,20,FALSE)</f>
        <v>Communicate with NGOs</v>
      </c>
      <c r="AA16" s="1090"/>
      <c r="AB16" s="1090"/>
      <c r="AC16" s="1090"/>
      <c r="AD16" s="1090"/>
      <c r="AE16" s="1090"/>
      <c r="AF16" s="1090"/>
      <c r="AG16" s="200">
        <v>11</v>
      </c>
      <c r="AH16" s="564" t="str">
        <f>VLOOKUP($BI$13,[1]eMHH!$I$4:$DV$3046,25,FALSE)</f>
        <v>Manage Development Projects</v>
      </c>
      <c r="AI16" s="564"/>
      <c r="AJ16" s="564"/>
      <c r="AK16" s="564"/>
      <c r="AL16" s="564"/>
      <c r="AM16" s="1185"/>
      <c r="AN16" s="1186"/>
      <c r="AO16" s="1092">
        <v>6</v>
      </c>
      <c r="AP16" s="431" t="str">
        <f>VLOOKUP($BI$20,[1]eMHH!$I$4:$DV$3046,21,FALSE)</f>
        <v>Meeting of All Villagers</v>
      </c>
      <c r="AQ16" s="681"/>
      <c r="AR16" s="977"/>
      <c r="AS16" s="977"/>
      <c r="AT16" s="977"/>
      <c r="AU16" s="977"/>
      <c r="AV16" s="977"/>
      <c r="AW16" s="200"/>
      <c r="AX16" s="594"/>
      <c r="AY16" s="595"/>
      <c r="AZ16" s="595"/>
      <c r="BA16" s="1159"/>
      <c r="BB16" s="1098" t="str">
        <f>VLOOKUP($BI$24,[1]eMHH!$I$4:$DV$3046,21,FALSE)</f>
        <v>{Council 3}</v>
      </c>
      <c r="BC16" s="1099"/>
      <c r="BD16" s="1099"/>
      <c r="BE16" s="1099"/>
      <c r="BF16" s="1099"/>
      <c r="BG16" s="1099"/>
      <c r="BH16" s="1173"/>
      <c r="BI16" s="504">
        <v>5.05</v>
      </c>
      <c r="BJ16" s="504"/>
    </row>
    <row r="17" spans="1:62" s="161" customFormat="1" ht="15" customHeight="1" thickBot="1">
      <c r="A17" s="1151" t="s">
        <v>96</v>
      </c>
      <c r="B17" s="1152"/>
      <c r="C17" s="1152"/>
      <c r="D17" s="1152"/>
      <c r="E17" s="1153"/>
      <c r="F17" s="1176" t="s">
        <v>1</v>
      </c>
      <c r="G17" s="269" t="s">
        <v>85</v>
      </c>
      <c r="H17" s="270"/>
      <c r="I17" s="270"/>
      <c r="J17" s="1187" t="s">
        <v>92</v>
      </c>
      <c r="K17" s="1187"/>
      <c r="L17" s="1187"/>
      <c r="M17" s="1187"/>
      <c r="N17" s="1188"/>
      <c r="O17" s="1157"/>
      <c r="P17" s="164"/>
      <c r="Q17" s="164"/>
      <c r="R17" s="164"/>
      <c r="S17" s="164"/>
      <c r="T17" s="164"/>
      <c r="U17" s="164"/>
      <c r="V17" s="164"/>
      <c r="W17" s="164"/>
      <c r="X17" s="1158"/>
      <c r="Y17" s="1189"/>
      <c r="Z17" s="1190"/>
      <c r="AA17" s="1191"/>
      <c r="AB17" s="1191"/>
      <c r="AC17" s="1191"/>
      <c r="AD17" s="1191"/>
      <c r="AE17" s="1191"/>
      <c r="AF17" s="1191"/>
      <c r="AG17" s="206"/>
      <c r="AH17" s="483"/>
      <c r="AI17" s="483"/>
      <c r="AJ17" s="483"/>
      <c r="AK17" s="483"/>
      <c r="AL17" s="483"/>
      <c r="AM17" s="175" t="s">
        <v>0</v>
      </c>
      <c r="AN17" s="1164" t="s">
        <v>1</v>
      </c>
      <c r="AO17" s="1192" t="s">
        <v>9</v>
      </c>
      <c r="AP17" s="1193"/>
      <c r="AQ17" s="1194"/>
      <c r="AR17" s="1194"/>
      <c r="AS17" s="1194"/>
      <c r="AT17" s="1194"/>
      <c r="AU17" s="1194"/>
      <c r="AV17" s="1194"/>
      <c r="AW17" s="1194"/>
      <c r="AX17" s="1194"/>
      <c r="AY17" s="1195"/>
      <c r="AZ17" s="1196" t="s">
        <v>0</v>
      </c>
      <c r="BA17" s="1197" t="s">
        <v>1</v>
      </c>
      <c r="BB17" s="1092">
        <v>1</v>
      </c>
      <c r="BC17" s="1163" t="str">
        <f>VLOOKUP($BI$24,[1]eMHH!$I$4:$DV$3046,19,FALSE)</f>
        <v>No</v>
      </c>
      <c r="BD17" s="218"/>
      <c r="BE17" s="218"/>
      <c r="BF17" s="1104" t="s">
        <v>7</v>
      </c>
      <c r="BG17" s="808"/>
      <c r="BH17" s="1164" t="s">
        <v>0</v>
      </c>
      <c r="BI17" s="724" t="e">
        <f>VLOOKUP(BI16,[1]eMHH!$I$4:$DV$515,65,FALSE)</f>
        <v>#N/A</v>
      </c>
      <c r="BJ17" s="724"/>
    </row>
    <row r="18" spans="1:62" s="161" customFormat="1" ht="15" customHeight="1">
      <c r="A18" s="1151"/>
      <c r="B18" s="1152"/>
      <c r="C18" s="1152"/>
      <c r="D18" s="1152"/>
      <c r="E18" s="1153"/>
      <c r="F18" s="1154"/>
      <c r="G18" s="269"/>
      <c r="H18" s="270"/>
      <c r="I18" s="270"/>
      <c r="J18" s="1187"/>
      <c r="K18" s="1187"/>
      <c r="L18" s="1187"/>
      <c r="M18" s="1187"/>
      <c r="N18" s="1188"/>
      <c r="O18" s="1198"/>
      <c r="P18" s="1199"/>
      <c r="Q18" s="1199"/>
      <c r="R18" s="1199"/>
      <c r="S18" s="1199"/>
      <c r="T18" s="1199"/>
      <c r="U18" s="1199"/>
      <c r="V18" s="1199"/>
      <c r="W18" s="1199"/>
      <c r="X18" s="1200"/>
      <c r="Y18" s="1172" t="s">
        <v>9</v>
      </c>
      <c r="Z18" s="451"/>
      <c r="AA18" s="452"/>
      <c r="AB18" s="452"/>
      <c r="AC18" s="452"/>
      <c r="AD18" s="452"/>
      <c r="AE18" s="452"/>
      <c r="AF18" s="452"/>
      <c r="AG18" s="452"/>
      <c r="AH18" s="452"/>
      <c r="AI18" s="452"/>
      <c r="AJ18" s="452"/>
      <c r="AK18" s="452"/>
      <c r="AL18" s="452"/>
      <c r="AM18" s="452"/>
      <c r="AN18" s="1201"/>
      <c r="AO18" s="1172"/>
      <c r="AP18" s="1202"/>
      <c r="AQ18" s="1203"/>
      <c r="AR18" s="1203"/>
      <c r="AS18" s="1203"/>
      <c r="AT18" s="1203"/>
      <c r="AU18" s="1203"/>
      <c r="AV18" s="1203"/>
      <c r="AW18" s="1203"/>
      <c r="AX18" s="1203"/>
      <c r="AY18" s="1203"/>
      <c r="AZ18" s="1203"/>
      <c r="BA18" s="1204"/>
      <c r="BB18" s="1092">
        <v>2</v>
      </c>
      <c r="BC18" s="1205" t="str">
        <f>VLOOKUP($BI$24,[1]eMHH!$I$4:$DV$3046,20,FALSE)</f>
        <v>Yes</v>
      </c>
      <c r="BD18" s="220"/>
      <c r="BE18" s="220"/>
      <c r="BF18" s="1206"/>
      <c r="BG18" s="1074"/>
      <c r="BH18" s="1164" t="s">
        <v>1</v>
      </c>
      <c r="BI18" s="1207"/>
      <c r="BJ18" s="1207"/>
    </row>
    <row r="19" spans="1:62" s="161" customFormat="1" ht="15" customHeight="1" thickBot="1">
      <c r="A19" s="1208"/>
      <c r="B19" s="1209"/>
      <c r="C19" s="1209"/>
      <c r="D19" s="1209"/>
      <c r="E19" s="1210"/>
      <c r="F19" s="1211"/>
      <c r="G19" s="1212"/>
      <c r="H19" s="1213"/>
      <c r="I19" s="1213"/>
      <c r="J19" s="1214"/>
      <c r="K19" s="1214"/>
      <c r="L19" s="1214"/>
      <c r="M19" s="1214"/>
      <c r="N19" s="1215"/>
      <c r="O19" s="1216" t="s">
        <v>0</v>
      </c>
      <c r="P19" s="1217" t="s">
        <v>84</v>
      </c>
      <c r="Q19" s="1218"/>
      <c r="R19" s="1218"/>
      <c r="S19" s="1219" t="s">
        <v>1</v>
      </c>
      <c r="T19" s="1217" t="s">
        <v>85</v>
      </c>
      <c r="U19" s="1218"/>
      <c r="V19" s="1220"/>
      <c r="W19" s="1221"/>
      <c r="X19" s="1222"/>
      <c r="Y19" s="1223"/>
      <c r="Z19" s="1224"/>
      <c r="AA19" s="1225"/>
      <c r="AB19" s="1225"/>
      <c r="AC19" s="1225"/>
      <c r="AD19" s="1225"/>
      <c r="AE19" s="1225"/>
      <c r="AF19" s="1225"/>
      <c r="AG19" s="1225"/>
      <c r="AH19" s="1225"/>
      <c r="AI19" s="1225"/>
      <c r="AJ19" s="1225"/>
      <c r="AK19" s="1225"/>
      <c r="AL19" s="1225"/>
      <c r="AM19" s="1225"/>
      <c r="AN19" s="1226"/>
      <c r="AO19" s="1227"/>
      <c r="AP19" s="1228"/>
      <c r="AQ19" s="1229"/>
      <c r="AR19" s="1229"/>
      <c r="AS19" s="1229"/>
      <c r="AT19" s="1229"/>
      <c r="AU19" s="1229"/>
      <c r="AV19" s="1229"/>
      <c r="AW19" s="1229"/>
      <c r="AX19" s="1229"/>
      <c r="AY19" s="1229"/>
      <c r="AZ19" s="1229"/>
      <c r="BA19" s="1230"/>
      <c r="BB19" s="1231"/>
      <c r="BC19" s="1232"/>
      <c r="BD19" s="1232"/>
      <c r="BE19" s="1232"/>
      <c r="BF19" s="1233"/>
      <c r="BG19" s="1232"/>
      <c r="BH19" s="1234"/>
      <c r="BI19" s="1030">
        <f>VLOOKUP(BI16,[1]eMHH!$I$4:$DV$3046,4,FALSE)</f>
        <v>0</v>
      </c>
      <c r="BJ19" s="1030"/>
    </row>
    <row r="20" spans="1:62" s="161" customFormat="1" ht="8.1" customHeight="1" thickTop="1" thickBot="1">
      <c r="A20" s="1235"/>
      <c r="B20" s="1235"/>
      <c r="C20" s="1235"/>
      <c r="D20" s="178"/>
      <c r="E20" s="199"/>
      <c r="I20" s="411"/>
      <c r="M20" s="178"/>
      <c r="N20" s="199"/>
      <c r="Y20" s="178"/>
      <c r="Z20" s="179"/>
      <c r="AA20" s="179"/>
      <c r="AM20" s="178"/>
      <c r="AN20" s="1236"/>
      <c r="AO20" s="1236"/>
      <c r="AP20" s="178"/>
      <c r="AQ20" s="199"/>
      <c r="AR20" s="199"/>
      <c r="BA20" s="178"/>
      <c r="BD20" s="178"/>
      <c r="BE20" s="1237"/>
      <c r="BF20" s="62"/>
      <c r="BG20" s="815"/>
      <c r="BH20" s="178"/>
      <c r="BI20" s="504">
        <v>5.0599999999999996</v>
      </c>
      <c r="BJ20" s="504"/>
    </row>
    <row r="21" spans="1:62" s="161" customFormat="1" ht="15" customHeight="1" thickTop="1" thickBot="1">
      <c r="A21" s="1238" t="s">
        <v>97</v>
      </c>
      <c r="B21" s="1239"/>
      <c r="C21" s="1239"/>
      <c r="D21" s="1239"/>
      <c r="E21" s="1240"/>
      <c r="F21" s="1128">
        <v>1</v>
      </c>
      <c r="G21" s="1129" t="str">
        <f>VLOOKUP($BI$3,[1]eMHH!$I$4:$DV$3046,15,FALSE)</f>
        <v>Neither Lives in Village Nor Makes Decisions for Village</v>
      </c>
      <c r="H21" s="1130"/>
      <c r="I21" s="1130"/>
      <c r="J21" s="1130"/>
      <c r="K21" s="1130"/>
      <c r="L21" s="1130"/>
      <c r="M21" s="1130"/>
      <c r="N21" s="1131"/>
      <c r="O21" s="1132"/>
      <c r="P21" s="1133"/>
      <c r="Q21" s="1133"/>
      <c r="R21" s="1133"/>
      <c r="S21" s="1133"/>
      <c r="T21" s="1133"/>
      <c r="U21" s="1133"/>
      <c r="V21" s="1133"/>
      <c r="W21" s="1133"/>
      <c r="X21" s="1134"/>
      <c r="Y21" s="1135">
        <v>1</v>
      </c>
      <c r="Z21" s="1136" t="str">
        <f>VLOOKUP($BI$13,[1]eMHH!$I$4:$DV$3046,15,FALSE)</f>
        <v>Nothing</v>
      </c>
      <c r="AA21" s="1137"/>
      <c r="AB21" s="1137"/>
      <c r="AC21" s="1137"/>
      <c r="AD21" s="1137"/>
      <c r="AE21" s="1137"/>
      <c r="AF21" s="1137"/>
      <c r="AG21" s="1138">
        <v>7</v>
      </c>
      <c r="AH21" s="1139" t="str">
        <f>VLOOKUP($BI$13,[1]eMHH!$I$4:$DV$3046,21,FALSE)</f>
        <v>Negotiate / Liase with District or Provincial Government</v>
      </c>
      <c r="AI21" s="1139"/>
      <c r="AJ21" s="1139"/>
      <c r="AK21" s="1139"/>
      <c r="AL21" s="1139"/>
      <c r="AM21" s="1139"/>
      <c r="AN21" s="1140"/>
      <c r="AO21" s="1241"/>
      <c r="AP21" s="1242"/>
      <c r="AQ21" s="1243"/>
      <c r="AR21" s="1243"/>
      <c r="AS21" s="1244"/>
      <c r="AT21" s="1245"/>
      <c r="AU21" s="1244"/>
      <c r="AV21" s="1244"/>
      <c r="AW21" s="1243"/>
      <c r="AX21" s="1243"/>
      <c r="AY21" s="1246"/>
      <c r="AZ21" s="1246"/>
      <c r="BA21" s="1247"/>
      <c r="BB21" s="1147" t="str">
        <f>VLOOKUP($BI$24,[1]eMHH!$I$4:$DV$3046,15,FALSE)</f>
        <v>{Council 1}</v>
      </c>
      <c r="BC21" s="1148"/>
      <c r="BD21" s="1148"/>
      <c r="BE21" s="1148"/>
      <c r="BF21" s="1148"/>
      <c r="BG21" s="1148"/>
      <c r="BH21" s="1149"/>
      <c r="BI21" s="724">
        <f>VLOOKUP(BI20,[1]eMHH!$I$4:$DV$515,65,FALSE)</f>
        <v>11</v>
      </c>
      <c r="BJ21" s="724"/>
    </row>
    <row r="22" spans="1:62" s="161" customFormat="1" ht="15" customHeight="1">
      <c r="A22" s="1248"/>
      <c r="B22" s="1249"/>
      <c r="C22" s="1249"/>
      <c r="D22" s="1249"/>
      <c r="E22" s="1250"/>
      <c r="F22" s="1154"/>
      <c r="G22" s="1155"/>
      <c r="H22" s="999"/>
      <c r="I22" s="999"/>
      <c r="J22" s="999"/>
      <c r="K22" s="999"/>
      <c r="L22" s="999"/>
      <c r="M22" s="999"/>
      <c r="N22" s="1156"/>
      <c r="O22" s="1157"/>
      <c r="P22" s="164"/>
      <c r="Q22" s="164"/>
      <c r="R22" s="164"/>
      <c r="S22" s="164"/>
      <c r="T22" s="164"/>
      <c r="U22" s="164"/>
      <c r="V22" s="164"/>
      <c r="W22" s="164"/>
      <c r="X22" s="1158"/>
      <c r="Y22" s="1092">
        <v>2</v>
      </c>
      <c r="Z22" s="250" t="str">
        <f>VLOOKUP($BI$13,[1]eMHH!$I$4:$DV$3046,16,FALSE)</f>
        <v>Resolve Disputes</v>
      </c>
      <c r="AA22" s="264"/>
      <c r="AB22" s="264"/>
      <c r="AC22" s="543"/>
      <c r="AD22" s="543"/>
      <c r="AE22" s="264"/>
      <c r="AF22" s="264"/>
      <c r="AG22" s="206"/>
      <c r="AH22" s="595"/>
      <c r="AI22" s="595"/>
      <c r="AJ22" s="595"/>
      <c r="AK22" s="595"/>
      <c r="AL22" s="595"/>
      <c r="AM22" s="595"/>
      <c r="AN22" s="1159"/>
      <c r="AO22" s="1251"/>
      <c r="AP22" s="1252"/>
      <c r="AQ22" s="1252"/>
      <c r="AR22" s="1252"/>
      <c r="AS22" s="1252"/>
      <c r="AT22" s="1252"/>
      <c r="AU22" s="1252"/>
      <c r="AV22" s="1252"/>
      <c r="AW22" s="1252"/>
      <c r="AX22" s="1252"/>
      <c r="AY22" s="1252"/>
      <c r="AZ22" s="1252"/>
      <c r="BA22" s="1253"/>
      <c r="BB22" s="1092">
        <v>1</v>
      </c>
      <c r="BC22" s="1163" t="str">
        <f>VLOOKUP($BI$24,[1]eMHH!$I$4:$DV$3046,16,FALSE)</f>
        <v>No</v>
      </c>
      <c r="BD22" s="218"/>
      <c r="BF22" s="1104" t="s">
        <v>7</v>
      </c>
      <c r="BG22" s="808"/>
      <c r="BH22" s="1164" t="s">
        <v>0</v>
      </c>
      <c r="BI22" s="1030">
        <f>VLOOKUP(BI20,[1]eMHH!$I$4:$DV$3046,4,FALSE)</f>
        <v>0</v>
      </c>
      <c r="BJ22" s="1030"/>
    </row>
    <row r="23" spans="1:62" s="161" customFormat="1" ht="15" customHeight="1" thickBot="1">
      <c r="A23" s="1248" t="s">
        <v>98</v>
      </c>
      <c r="B23" s="1249"/>
      <c r="C23" s="1249"/>
      <c r="D23" s="1249"/>
      <c r="E23" s="1250"/>
      <c r="F23" s="911"/>
      <c r="G23" s="1165" t="s">
        <v>92</v>
      </c>
      <c r="H23" s="1166"/>
      <c r="I23" s="1166"/>
      <c r="J23" s="1166"/>
      <c r="K23" s="1166"/>
      <c r="L23" s="1166"/>
      <c r="M23" s="1166"/>
      <c r="N23" s="1167"/>
      <c r="O23" s="1157"/>
      <c r="P23" s="164"/>
      <c r="Q23" s="164"/>
      <c r="R23" s="164"/>
      <c r="S23" s="164"/>
      <c r="T23" s="164"/>
      <c r="U23" s="164"/>
      <c r="V23" s="164"/>
      <c r="W23" s="164"/>
      <c r="X23" s="1158"/>
      <c r="Y23" s="1094">
        <v>3</v>
      </c>
      <c r="Z23" s="250" t="str">
        <f>VLOOKUP($BI$13,[1]eMHH!$I$4:$DV$3046,17,FALSE)</f>
        <v>Protect Village from Attack</v>
      </c>
      <c r="AA23" s="969"/>
      <c r="AB23" s="969"/>
      <c r="AC23" s="969"/>
      <c r="AD23" s="969"/>
      <c r="AE23" s="264"/>
      <c r="AF23" s="264"/>
      <c r="AG23" s="200">
        <v>8</v>
      </c>
      <c r="AH23" s="1168" t="str">
        <f>VLOOKUP($BI$13,[1]eMHH!$I$4:$DV$3046,22,FALSE)</f>
        <v>Negotiate / Liase with Central Government</v>
      </c>
      <c r="AI23" s="1090"/>
      <c r="AJ23" s="1090"/>
      <c r="AK23" s="1090"/>
      <c r="AL23" s="1090"/>
      <c r="AM23" s="1090"/>
      <c r="AN23" s="1091"/>
      <c r="AO23" s="1254"/>
      <c r="AP23" s="1255"/>
      <c r="AQ23" s="669"/>
      <c r="AR23" s="669"/>
      <c r="AS23" s="669"/>
      <c r="AT23" s="669"/>
      <c r="AU23" s="12"/>
      <c r="AV23" s="12"/>
      <c r="AW23" s="279"/>
      <c r="AX23" s="1255"/>
      <c r="AY23" s="669"/>
      <c r="AZ23" s="669"/>
      <c r="BA23" s="1256"/>
      <c r="BB23" s="1094">
        <v>2</v>
      </c>
      <c r="BC23" s="1095" t="str">
        <f>VLOOKUP($BI$24,[1]eMHH!$I$4:$DV$3046,17,FALSE)</f>
        <v>Yes</v>
      </c>
      <c r="BF23" s="1096"/>
      <c r="BG23" s="669"/>
      <c r="BH23" s="1169" t="s">
        <v>1</v>
      </c>
      <c r="BI23" s="455"/>
      <c r="BJ23" s="455"/>
    </row>
    <row r="24" spans="1:62" s="161" customFormat="1" ht="15" customHeight="1">
      <c r="A24" s="1248"/>
      <c r="B24" s="1249"/>
      <c r="C24" s="1249"/>
      <c r="D24" s="1249"/>
      <c r="E24" s="1250"/>
      <c r="F24" s="915">
        <v>2</v>
      </c>
      <c r="G24" s="382" t="str">
        <f>VLOOKUP($BI$3,[1]eMHH!$I$4:$DV$3046,16,FALSE)</f>
        <v>Lives in Village</v>
      </c>
      <c r="H24" s="1170"/>
      <c r="I24" s="1170"/>
      <c r="J24" s="1170"/>
      <c r="K24" s="783"/>
      <c r="L24" s="62"/>
      <c r="M24" s="62"/>
      <c r="N24" s="1171"/>
      <c r="O24" s="1157"/>
      <c r="P24" s="164"/>
      <c r="Q24" s="164"/>
      <c r="R24" s="164"/>
      <c r="S24" s="164"/>
      <c r="T24" s="164"/>
      <c r="U24" s="164"/>
      <c r="V24" s="164"/>
      <c r="W24" s="164"/>
      <c r="X24" s="1158"/>
      <c r="Y24" s="1172">
        <v>4</v>
      </c>
      <c r="Z24" s="1038" t="str">
        <f>VLOOKUP($BI$13,[1]eMHH!$I$4:$DV$3046,18,FALSE)</f>
        <v>Make Rules for Villagers</v>
      </c>
      <c r="AA24" s="1039"/>
      <c r="AB24" s="1039"/>
      <c r="AC24" s="1039"/>
      <c r="AD24" s="1039"/>
      <c r="AE24" s="1039"/>
      <c r="AF24" s="1040"/>
      <c r="AG24" s="206"/>
      <c r="AH24" s="1168"/>
      <c r="AI24" s="1090"/>
      <c r="AJ24" s="1090"/>
      <c r="AK24" s="1090"/>
      <c r="AL24" s="1090"/>
      <c r="AM24" s="1090"/>
      <c r="AN24" s="1091"/>
      <c r="AO24" s="1254"/>
      <c r="AP24" s="1255"/>
      <c r="AQ24" s="669"/>
      <c r="AR24" s="1255"/>
      <c r="AS24" s="1255"/>
      <c r="AT24" s="1255"/>
      <c r="AU24" s="1255"/>
      <c r="AV24" s="1255"/>
      <c r="AW24" s="1257"/>
      <c r="AX24" s="1258"/>
      <c r="AY24" s="1259"/>
      <c r="AZ24" s="1259"/>
      <c r="BA24" s="1260"/>
      <c r="BB24" s="1098" t="str">
        <f>VLOOKUP($BI$24,[1]eMHH!$I$4:$DV$3046,18,FALSE)</f>
        <v>{Council 2}</v>
      </c>
      <c r="BC24" s="1099"/>
      <c r="BD24" s="1099"/>
      <c r="BE24" s="1099"/>
      <c r="BF24" s="1099"/>
      <c r="BG24" s="1099"/>
      <c r="BH24" s="1173"/>
      <c r="BI24" s="504">
        <v>5.07</v>
      </c>
      <c r="BJ24" s="504"/>
    </row>
    <row r="25" spans="1:62" s="161" customFormat="1" ht="15" customHeight="1">
      <c r="A25" s="1248" t="s">
        <v>99</v>
      </c>
      <c r="B25" s="1249"/>
      <c r="C25" s="1249"/>
      <c r="D25" s="1249"/>
      <c r="E25" s="1250"/>
      <c r="F25" s="629">
        <v>3</v>
      </c>
      <c r="G25" s="386" t="str">
        <f>VLOOKUP($BI$3,[1]eMHH!$I$4:$DV$3046,17,FALSE)</f>
        <v>Does Not Live in Village, But Makes Decisions for Village</v>
      </c>
      <c r="H25" s="387"/>
      <c r="I25" s="387"/>
      <c r="J25" s="387"/>
      <c r="K25" s="387"/>
      <c r="L25" s="387"/>
      <c r="M25" s="387"/>
      <c r="N25" s="1097"/>
      <c r="O25" s="1157"/>
      <c r="P25" s="164"/>
      <c r="Q25" s="164"/>
      <c r="R25" s="164"/>
      <c r="S25" s="164"/>
      <c r="T25" s="164"/>
      <c r="U25" s="164"/>
      <c r="V25" s="164"/>
      <c r="W25" s="164"/>
      <c r="X25" s="1158"/>
      <c r="Y25" s="1174"/>
      <c r="Z25" s="1038"/>
      <c r="AA25" s="1039"/>
      <c r="AB25" s="1039"/>
      <c r="AC25" s="1039"/>
      <c r="AD25" s="1039"/>
      <c r="AE25" s="1039"/>
      <c r="AF25" s="1040"/>
      <c r="AG25" s="195">
        <v>9</v>
      </c>
      <c r="AH25" s="1175" t="str">
        <f>VLOOKUP($BI$13,[1]eMHH!$I$4:$DV$3046,23,FALSE)</f>
        <v>Certify Documents</v>
      </c>
      <c r="AI25" s="1100"/>
      <c r="AJ25" s="1100"/>
      <c r="AK25" s="1100"/>
      <c r="AL25" s="1100"/>
      <c r="AM25" s="1100"/>
      <c r="AN25" s="1101"/>
      <c r="AO25" s="1254"/>
      <c r="AP25" s="1255"/>
      <c r="AQ25" s="669"/>
      <c r="AR25" s="1255"/>
      <c r="AS25" s="1255"/>
      <c r="AT25" s="1255"/>
      <c r="AU25" s="1255"/>
      <c r="AV25" s="1255"/>
      <c r="AW25" s="1257"/>
      <c r="AX25" s="1261"/>
      <c r="AY25" s="1262"/>
      <c r="AZ25" s="1262"/>
      <c r="BA25" s="1263"/>
      <c r="BB25" s="1103">
        <v>1</v>
      </c>
      <c r="BC25" s="1095" t="str">
        <f>VLOOKUP($BI$24,[1]eMHH!$I$4:$DV$3046,19,FALSE)</f>
        <v>No</v>
      </c>
      <c r="BF25" s="1104" t="s">
        <v>7</v>
      </c>
      <c r="BG25" s="808"/>
      <c r="BH25" s="1164" t="s">
        <v>0</v>
      </c>
      <c r="BI25" s="724">
        <f>VLOOKUP(BI24,[1]eMHH!$I$4:$DV$515,65,FALSE)</f>
        <v>9</v>
      </c>
      <c r="BJ25" s="724"/>
    </row>
    <row r="26" spans="1:62" s="161" customFormat="1" ht="15" customHeight="1" thickBot="1">
      <c r="A26" s="1248"/>
      <c r="B26" s="1249"/>
      <c r="C26" s="1249"/>
      <c r="D26" s="1249"/>
      <c r="E26" s="1250"/>
      <c r="F26" s="1176"/>
      <c r="G26" s="390"/>
      <c r="H26" s="391"/>
      <c r="I26" s="391"/>
      <c r="J26" s="391"/>
      <c r="K26" s="391"/>
      <c r="L26" s="391"/>
      <c r="M26" s="391"/>
      <c r="N26" s="1177"/>
      <c r="O26" s="1157"/>
      <c r="P26" s="164"/>
      <c r="Q26" s="164"/>
      <c r="R26" s="164"/>
      <c r="S26" s="164"/>
      <c r="T26" s="164"/>
      <c r="U26" s="164"/>
      <c r="V26" s="164"/>
      <c r="W26" s="164"/>
      <c r="X26" s="1158"/>
      <c r="Y26" s="1092">
        <v>5</v>
      </c>
      <c r="Z26" s="250" t="str">
        <f>VLOOKUP($BI$13,[1]eMHH!$I$4:$DV$3046,19,FALSE)</f>
        <v>Promote Good Behavior</v>
      </c>
      <c r="AA26" s="978"/>
      <c r="AB26" s="978"/>
      <c r="AC26" s="978"/>
      <c r="AD26" s="978"/>
      <c r="AE26" s="264"/>
      <c r="AF26" s="264"/>
      <c r="AG26" s="175">
        <v>10</v>
      </c>
      <c r="AH26" s="828" t="str">
        <f>VLOOKUP($BI$13,[1]eMHH!$I$4:$DV$3046,24,FALSE)</f>
        <v>Deliver Religious Services</v>
      </c>
      <c r="AI26" s="1178"/>
      <c r="AJ26" s="1178"/>
      <c r="AK26" s="1178"/>
      <c r="AL26" s="1178"/>
      <c r="AM26" s="1178"/>
      <c r="AN26" s="1101"/>
      <c r="AO26" s="1254"/>
      <c r="AP26" s="1255"/>
      <c r="AQ26" s="669"/>
      <c r="AR26" s="1264"/>
      <c r="AS26" s="1264"/>
      <c r="AT26" s="1264"/>
      <c r="AU26" s="1264"/>
      <c r="AV26" s="1264"/>
      <c r="AW26" s="322"/>
      <c r="AX26" s="1255"/>
      <c r="AY26" s="669"/>
      <c r="AZ26" s="669"/>
      <c r="BA26" s="1256"/>
      <c r="BB26" s="1094">
        <v>2</v>
      </c>
      <c r="BC26" s="1095" t="str">
        <f>VLOOKUP($BI$24,[1]eMHH!$I$4:$DV$3046,20,FALSE)</f>
        <v>Yes</v>
      </c>
      <c r="BF26" s="1096"/>
      <c r="BG26" s="669"/>
      <c r="BH26" s="1169" t="s">
        <v>1</v>
      </c>
      <c r="BI26" s="1030">
        <f>VLOOKUP(BI24,[1]eMHH!$I$4:$DV$3046,4,FALSE)</f>
        <v>0</v>
      </c>
      <c r="BJ26" s="1030"/>
    </row>
    <row r="27" spans="1:62" s="161" customFormat="1" ht="15" customHeight="1">
      <c r="A27" s="1248" t="s">
        <v>100</v>
      </c>
      <c r="B27" s="1249"/>
      <c r="C27" s="1249"/>
      <c r="D27" s="1249"/>
      <c r="E27" s="1250"/>
      <c r="F27" s="1182" t="s">
        <v>0</v>
      </c>
      <c r="G27" s="250" t="s">
        <v>84</v>
      </c>
      <c r="H27" s="251"/>
      <c r="I27" s="251"/>
      <c r="J27" s="1183" t="s">
        <v>92</v>
      </c>
      <c r="K27" s="1183"/>
      <c r="L27" s="1183"/>
      <c r="M27" s="1183"/>
      <c r="N27" s="1184"/>
      <c r="O27" s="1157"/>
      <c r="P27" s="164"/>
      <c r="Q27" s="164"/>
      <c r="R27" s="164"/>
      <c r="S27" s="164"/>
      <c r="T27" s="164"/>
      <c r="U27" s="164"/>
      <c r="V27" s="164"/>
      <c r="W27" s="164"/>
      <c r="X27" s="1158"/>
      <c r="Y27" s="1172">
        <v>6</v>
      </c>
      <c r="Z27" s="1168" t="str">
        <f>VLOOKUP($BI$13,[1]eMHH!$I$4:$DV$3046,20,FALSE)</f>
        <v>Communicate with NGOs</v>
      </c>
      <c r="AA27" s="1090"/>
      <c r="AB27" s="1090"/>
      <c r="AC27" s="1090"/>
      <c r="AD27" s="1090"/>
      <c r="AE27" s="1090"/>
      <c r="AF27" s="1090"/>
      <c r="AG27" s="200">
        <v>11</v>
      </c>
      <c r="AH27" s="564" t="str">
        <f>VLOOKUP($BI$13,[1]eMHH!$I$4:$DV$3046,25,FALSE)</f>
        <v>Manage Development Projects</v>
      </c>
      <c r="AI27" s="564"/>
      <c r="AJ27" s="564"/>
      <c r="AK27" s="564"/>
      <c r="AL27" s="564"/>
      <c r="AM27" s="1185"/>
      <c r="AN27" s="1186"/>
      <c r="AO27" s="1254"/>
      <c r="AP27" s="1255"/>
      <c r="AQ27" s="669"/>
      <c r="AR27" s="1264"/>
      <c r="AS27" s="1264"/>
      <c r="AT27" s="1264"/>
      <c r="AU27" s="1264"/>
      <c r="AV27" s="1264"/>
      <c r="AW27" s="1264"/>
      <c r="AX27" s="669"/>
      <c r="AY27" s="669"/>
      <c r="AZ27" s="1265"/>
      <c r="BA27" s="1266"/>
      <c r="BB27" s="1098" t="str">
        <f>VLOOKUP($BI$24,[1]eMHH!$I$4:$DV$3046,21,FALSE)</f>
        <v>{Council 3}</v>
      </c>
      <c r="BC27" s="1099"/>
      <c r="BD27" s="1099"/>
      <c r="BE27" s="1099"/>
      <c r="BF27" s="1099"/>
      <c r="BG27" s="1099"/>
      <c r="BH27" s="1173"/>
      <c r="BI27" s="210"/>
      <c r="BJ27" s="210"/>
    </row>
    <row r="28" spans="1:62" s="161" customFormat="1" ht="15" customHeight="1">
      <c r="A28" s="1248" t="s">
        <v>101</v>
      </c>
      <c r="B28" s="1249"/>
      <c r="C28" s="1249"/>
      <c r="D28" s="1249"/>
      <c r="E28" s="1250"/>
      <c r="F28" s="1176" t="s">
        <v>1</v>
      </c>
      <c r="G28" s="269" t="s">
        <v>85</v>
      </c>
      <c r="H28" s="270"/>
      <c r="I28" s="270"/>
      <c r="J28" s="1187" t="s">
        <v>92</v>
      </c>
      <c r="K28" s="1187"/>
      <c r="L28" s="1187"/>
      <c r="M28" s="1187"/>
      <c r="N28" s="1188"/>
      <c r="O28" s="1157"/>
      <c r="P28" s="164"/>
      <c r="Q28" s="164"/>
      <c r="R28" s="164"/>
      <c r="S28" s="164"/>
      <c r="T28" s="164"/>
      <c r="U28" s="164"/>
      <c r="V28" s="164"/>
      <c r="W28" s="164"/>
      <c r="X28" s="1158"/>
      <c r="Y28" s="1189"/>
      <c r="Z28" s="1190"/>
      <c r="AA28" s="1191"/>
      <c r="AB28" s="1191"/>
      <c r="AC28" s="1191"/>
      <c r="AD28" s="1191"/>
      <c r="AE28" s="1191"/>
      <c r="AF28" s="1191"/>
      <c r="AG28" s="206"/>
      <c r="AH28" s="483"/>
      <c r="AI28" s="483"/>
      <c r="AJ28" s="483"/>
      <c r="AK28" s="483"/>
      <c r="AL28" s="483"/>
      <c r="AM28" s="175" t="s">
        <v>0</v>
      </c>
      <c r="AN28" s="1164" t="s">
        <v>1</v>
      </c>
      <c r="AO28" s="1267"/>
      <c r="AP28" s="1268"/>
      <c r="AQ28" s="1269"/>
      <c r="AR28" s="1269"/>
      <c r="AS28" s="1269"/>
      <c r="AT28" s="1269"/>
      <c r="AU28" s="1269"/>
      <c r="AV28" s="1269"/>
      <c r="AW28" s="1269"/>
      <c r="AX28" s="1269"/>
      <c r="AY28" s="1269"/>
      <c r="AZ28" s="1269"/>
      <c r="BA28" s="1270"/>
      <c r="BB28" s="1092">
        <v>1</v>
      </c>
      <c r="BC28" s="1163" t="str">
        <f>VLOOKUP($BI$24,[1]eMHH!$I$4:$DV$3046,19,FALSE)</f>
        <v>No</v>
      </c>
      <c r="BD28" s="218"/>
      <c r="BE28" s="218"/>
      <c r="BF28" s="1104" t="s">
        <v>7</v>
      </c>
      <c r="BG28" s="808"/>
      <c r="BH28" s="1164" t="s">
        <v>0</v>
      </c>
      <c r="BI28" s="338"/>
      <c r="BJ28" s="338"/>
    </row>
    <row r="29" spans="1:62" s="161" customFormat="1" ht="15" customHeight="1">
      <c r="A29" s="1248"/>
      <c r="B29" s="1249"/>
      <c r="C29" s="1249"/>
      <c r="D29" s="1249"/>
      <c r="E29" s="1250"/>
      <c r="F29" s="1154"/>
      <c r="G29" s="269"/>
      <c r="H29" s="270"/>
      <c r="I29" s="270"/>
      <c r="J29" s="1187"/>
      <c r="K29" s="1187"/>
      <c r="L29" s="1187"/>
      <c r="M29" s="1187"/>
      <c r="N29" s="1188"/>
      <c r="O29" s="1198"/>
      <c r="P29" s="1199"/>
      <c r="Q29" s="1199"/>
      <c r="R29" s="1199"/>
      <c r="S29" s="1199"/>
      <c r="T29" s="1199"/>
      <c r="U29" s="1199"/>
      <c r="V29" s="1199"/>
      <c r="W29" s="1199"/>
      <c r="X29" s="1200"/>
      <c r="Y29" s="1172" t="s">
        <v>9</v>
      </c>
      <c r="Z29" s="451"/>
      <c r="AA29" s="452"/>
      <c r="AB29" s="452"/>
      <c r="AC29" s="452"/>
      <c r="AD29" s="452"/>
      <c r="AE29" s="452"/>
      <c r="AF29" s="452"/>
      <c r="AG29" s="452"/>
      <c r="AH29" s="452"/>
      <c r="AI29" s="452"/>
      <c r="AJ29" s="452"/>
      <c r="AK29" s="452"/>
      <c r="AL29" s="452"/>
      <c r="AM29" s="452"/>
      <c r="AN29" s="1201"/>
      <c r="AO29" s="1271"/>
      <c r="AP29" s="1272"/>
      <c r="AQ29" s="1273"/>
      <c r="AR29" s="1273"/>
      <c r="AS29" s="1273"/>
      <c r="AT29" s="1273"/>
      <c r="AU29" s="1273"/>
      <c r="AV29" s="1273"/>
      <c r="AW29" s="1273"/>
      <c r="AX29" s="1273"/>
      <c r="AY29" s="1273"/>
      <c r="AZ29" s="1273"/>
      <c r="BA29" s="1274"/>
      <c r="BB29" s="1092">
        <v>2</v>
      </c>
      <c r="BC29" s="1205" t="str">
        <f>VLOOKUP($BI$24,[1]eMHH!$I$4:$DV$3046,20,FALSE)</f>
        <v>Yes</v>
      </c>
      <c r="BD29" s="220"/>
      <c r="BE29" s="220"/>
      <c r="BF29" s="1206"/>
      <c r="BG29" s="1275"/>
      <c r="BH29" s="1164" t="s">
        <v>1</v>
      </c>
      <c r="BI29" s="338"/>
      <c r="BJ29" s="338"/>
    </row>
    <row r="30" spans="1:62" s="161" customFormat="1" ht="15" customHeight="1" thickBot="1">
      <c r="A30" s="1276"/>
      <c r="B30" s="1277"/>
      <c r="C30" s="1277"/>
      <c r="D30" s="1277"/>
      <c r="E30" s="1278"/>
      <c r="F30" s="1211"/>
      <c r="G30" s="1212"/>
      <c r="H30" s="1213"/>
      <c r="I30" s="1213"/>
      <c r="J30" s="1214"/>
      <c r="K30" s="1214"/>
      <c r="L30" s="1214"/>
      <c r="M30" s="1214"/>
      <c r="N30" s="1215"/>
      <c r="O30" s="1216" t="s">
        <v>0</v>
      </c>
      <c r="P30" s="1217" t="s">
        <v>84</v>
      </c>
      <c r="Q30" s="1218"/>
      <c r="R30" s="1218"/>
      <c r="S30" s="1219" t="s">
        <v>1</v>
      </c>
      <c r="T30" s="1217" t="s">
        <v>85</v>
      </c>
      <c r="U30" s="1218"/>
      <c r="V30" s="1220"/>
      <c r="W30" s="1221"/>
      <c r="X30" s="1222"/>
      <c r="Y30" s="1223"/>
      <c r="Z30" s="1224"/>
      <c r="AA30" s="1225"/>
      <c r="AB30" s="1225"/>
      <c r="AC30" s="1225"/>
      <c r="AD30" s="1225"/>
      <c r="AE30" s="1225"/>
      <c r="AF30" s="1225"/>
      <c r="AG30" s="1225"/>
      <c r="AH30" s="1225"/>
      <c r="AI30" s="1225"/>
      <c r="AJ30" s="1225"/>
      <c r="AK30" s="1225"/>
      <c r="AL30" s="1225"/>
      <c r="AM30" s="1225"/>
      <c r="AN30" s="1226"/>
      <c r="AO30" s="1279"/>
      <c r="AP30" s="1280"/>
      <c r="AQ30" s="1281"/>
      <c r="AR30" s="1281"/>
      <c r="AS30" s="1281"/>
      <c r="AT30" s="1281"/>
      <c r="AU30" s="1281"/>
      <c r="AV30" s="1281"/>
      <c r="AW30" s="1281"/>
      <c r="AX30" s="1281"/>
      <c r="AY30" s="1281"/>
      <c r="AZ30" s="1281"/>
      <c r="BA30" s="1282"/>
      <c r="BB30" s="1231"/>
      <c r="BC30" s="1232"/>
      <c r="BD30" s="1232"/>
      <c r="BE30" s="1232"/>
      <c r="BF30" s="1233"/>
      <c r="BG30" s="1232"/>
      <c r="BH30" s="1234"/>
      <c r="BI30" s="210"/>
      <c r="BJ30" s="210"/>
    </row>
    <row r="31" spans="1:62" s="161" customFormat="1" ht="8.1" customHeight="1" thickTop="1" thickBot="1">
      <c r="A31" s="1235"/>
      <c r="B31" s="1235"/>
      <c r="C31" s="1235"/>
      <c r="D31" s="178"/>
      <c r="E31" s="199"/>
      <c r="I31" s="411"/>
      <c r="M31" s="178"/>
      <c r="N31" s="199"/>
      <c r="Y31" s="178"/>
      <c r="Z31" s="179"/>
      <c r="AA31" s="179"/>
      <c r="AM31" s="178"/>
      <c r="AN31" s="1236"/>
      <c r="AO31" s="1236"/>
      <c r="AP31" s="178"/>
      <c r="AQ31" s="199"/>
      <c r="AR31" s="199"/>
      <c r="BA31" s="178"/>
      <c r="BD31" s="178"/>
      <c r="BE31" s="1237"/>
      <c r="BF31" s="62"/>
      <c r="BG31" s="815"/>
      <c r="BH31" s="178"/>
      <c r="BI31" s="210"/>
      <c r="BJ31" s="210"/>
    </row>
    <row r="32" spans="1:62" s="161" customFormat="1" ht="15" customHeight="1" thickTop="1">
      <c r="A32" s="1125" t="s">
        <v>102</v>
      </c>
      <c r="B32" s="1126"/>
      <c r="C32" s="1126"/>
      <c r="D32" s="1126"/>
      <c r="E32" s="1283"/>
      <c r="F32" s="1128">
        <v>1</v>
      </c>
      <c r="G32" s="1129" t="str">
        <f>VLOOKUP($BI$3,[1]eMHH!$I$4:$DV$3046,15,FALSE)</f>
        <v>Neither Lives in Village Nor Makes Decisions for Village</v>
      </c>
      <c r="H32" s="1130"/>
      <c r="I32" s="1130"/>
      <c r="J32" s="1130"/>
      <c r="K32" s="1130"/>
      <c r="L32" s="1130"/>
      <c r="M32" s="1130"/>
      <c r="N32" s="1131"/>
      <c r="O32" s="1132"/>
      <c r="P32" s="1133"/>
      <c r="Q32" s="1133"/>
      <c r="R32" s="1133"/>
      <c r="S32" s="1133"/>
      <c r="T32" s="1133"/>
      <c r="U32" s="1133"/>
      <c r="V32" s="1133"/>
      <c r="W32" s="1133"/>
      <c r="X32" s="1134"/>
      <c r="Y32" s="1135">
        <v>1</v>
      </c>
      <c r="Z32" s="1136" t="str">
        <f>VLOOKUP($BI$13,[1]eMHH!$I$4:$DV$3046,15,FALSE)</f>
        <v>Nothing</v>
      </c>
      <c r="AA32" s="1137"/>
      <c r="AB32" s="1137"/>
      <c r="AC32" s="1137"/>
      <c r="AD32" s="1137"/>
      <c r="AE32" s="1137"/>
      <c r="AF32" s="1137"/>
      <c r="AG32" s="1138">
        <v>7</v>
      </c>
      <c r="AH32" s="1139" t="str">
        <f>VLOOKUP($BI$13,[1]eMHH!$I$4:$DV$3046,21,FALSE)</f>
        <v>Negotiate / Liase with District or Provincial Government</v>
      </c>
      <c r="AI32" s="1139"/>
      <c r="AJ32" s="1139"/>
      <c r="AK32" s="1139"/>
      <c r="AL32" s="1139"/>
      <c r="AM32" s="1139"/>
      <c r="AN32" s="1140"/>
      <c r="AO32" s="1141">
        <v>1</v>
      </c>
      <c r="AP32" s="1142" t="str">
        <f>VLOOKUP($BI$20,[1]eMHH!$I$4:$DV$3046,15,FALSE)</f>
        <v>Position is Inherited From Father or Family</v>
      </c>
      <c r="AQ32" s="1137"/>
      <c r="AR32" s="1137"/>
      <c r="AS32" s="1143"/>
      <c r="AT32" s="1144"/>
      <c r="AU32" s="1143"/>
      <c r="AV32" s="1143"/>
      <c r="AW32" s="1137"/>
      <c r="AX32" s="1137"/>
      <c r="AY32" s="1145"/>
      <c r="AZ32" s="1145"/>
      <c r="BA32" s="1146"/>
      <c r="BB32" s="1147" t="str">
        <f>VLOOKUP($BI$24,[1]eMHH!$I$4:$DV$3046,15,FALSE)</f>
        <v>{Council 1}</v>
      </c>
      <c r="BC32" s="1148"/>
      <c r="BD32" s="1148"/>
      <c r="BE32" s="1148"/>
      <c r="BF32" s="1148"/>
      <c r="BG32" s="1148"/>
      <c r="BH32" s="1149"/>
      <c r="BI32" s="338"/>
      <c r="BJ32" s="338"/>
    </row>
    <row r="33" spans="1:64" s="161" customFormat="1" ht="15" customHeight="1">
      <c r="A33" s="1151"/>
      <c r="B33" s="1152"/>
      <c r="C33" s="1152"/>
      <c r="D33" s="1152"/>
      <c r="E33" s="1284"/>
      <c r="F33" s="1154"/>
      <c r="G33" s="1155"/>
      <c r="H33" s="999"/>
      <c r="I33" s="999"/>
      <c r="J33" s="999"/>
      <c r="K33" s="999"/>
      <c r="L33" s="999"/>
      <c r="M33" s="999"/>
      <c r="N33" s="1156"/>
      <c r="O33" s="1157"/>
      <c r="P33" s="164"/>
      <c r="Q33" s="164"/>
      <c r="R33" s="164"/>
      <c r="S33" s="164"/>
      <c r="T33" s="164"/>
      <c r="U33" s="164"/>
      <c r="V33" s="164"/>
      <c r="W33" s="164"/>
      <c r="X33" s="1158"/>
      <c r="Y33" s="1092">
        <v>2</v>
      </c>
      <c r="Z33" s="250" t="str">
        <f>VLOOKUP($BI$13,[1]eMHH!$I$4:$DV$3046,16,FALSE)</f>
        <v>Resolve Disputes</v>
      </c>
      <c r="AA33" s="264"/>
      <c r="AB33" s="264"/>
      <c r="AC33" s="543"/>
      <c r="AD33" s="543"/>
      <c r="AE33" s="264"/>
      <c r="AF33" s="264"/>
      <c r="AG33" s="206"/>
      <c r="AH33" s="595"/>
      <c r="AI33" s="595"/>
      <c r="AJ33" s="595"/>
      <c r="AK33" s="595"/>
      <c r="AL33" s="595"/>
      <c r="AM33" s="595"/>
      <c r="AN33" s="1159"/>
      <c r="AO33" s="1160" t="str">
        <f>VLOOKUP($BI$20,[1]eMHH!$I$4:$DV$3046,16,FALSE)</f>
        <v>Selected by . . .</v>
      </c>
      <c r="AP33" s="1161"/>
      <c r="AQ33" s="1161"/>
      <c r="AR33" s="1161"/>
      <c r="AS33" s="1161"/>
      <c r="AT33" s="1161"/>
      <c r="AU33" s="1161"/>
      <c r="AV33" s="1161"/>
      <c r="AW33" s="1161"/>
      <c r="AX33" s="1161"/>
      <c r="AY33" s="1161"/>
      <c r="AZ33" s="1161"/>
      <c r="BA33" s="1162"/>
      <c r="BB33" s="1092">
        <v>1</v>
      </c>
      <c r="BC33" s="1163" t="str">
        <f>VLOOKUP($BI$24,[1]eMHH!$I$4:$DV$3046,16,FALSE)</f>
        <v>No</v>
      </c>
      <c r="BD33" s="218"/>
      <c r="BF33" s="1104" t="s">
        <v>7</v>
      </c>
      <c r="BG33" s="808"/>
      <c r="BH33" s="1164" t="s">
        <v>0</v>
      </c>
      <c r="BI33" s="455"/>
      <c r="BJ33" s="455"/>
    </row>
    <row r="34" spans="1:64" s="161" customFormat="1" ht="15" customHeight="1" thickBot="1">
      <c r="A34" s="1151" t="s">
        <v>103</v>
      </c>
      <c r="B34" s="1152"/>
      <c r="C34" s="1152"/>
      <c r="D34" s="1152"/>
      <c r="E34" s="1284"/>
      <c r="F34" s="911"/>
      <c r="G34" s="1165" t="s">
        <v>92</v>
      </c>
      <c r="H34" s="1166"/>
      <c r="I34" s="1166"/>
      <c r="J34" s="1166"/>
      <c r="K34" s="1166"/>
      <c r="L34" s="1166"/>
      <c r="M34" s="1166"/>
      <c r="N34" s="1167"/>
      <c r="O34" s="1157"/>
      <c r="P34" s="164"/>
      <c r="Q34" s="164"/>
      <c r="R34" s="164"/>
      <c r="S34" s="164"/>
      <c r="T34" s="164"/>
      <c r="U34" s="164"/>
      <c r="V34" s="164"/>
      <c r="W34" s="164"/>
      <c r="X34" s="1158"/>
      <c r="Y34" s="1094">
        <v>3</v>
      </c>
      <c r="Z34" s="250" t="str">
        <f>VLOOKUP($BI$13,[1]eMHH!$I$4:$DV$3046,17,FALSE)</f>
        <v>Protect Village from Attack</v>
      </c>
      <c r="AA34" s="969"/>
      <c r="AB34" s="969"/>
      <c r="AC34" s="969"/>
      <c r="AD34" s="969"/>
      <c r="AE34" s="264"/>
      <c r="AF34" s="264"/>
      <c r="AG34" s="200">
        <v>8</v>
      </c>
      <c r="AH34" s="1168" t="str">
        <f>VLOOKUP($BI$13,[1]eMHH!$I$4:$DV$3046,22,FALSE)</f>
        <v>Negotiate / Liase with Central Government</v>
      </c>
      <c r="AI34" s="1090"/>
      <c r="AJ34" s="1090"/>
      <c r="AK34" s="1090"/>
      <c r="AL34" s="1090"/>
      <c r="AM34" s="1090"/>
      <c r="AN34" s="1091"/>
      <c r="AO34" s="1092">
        <v>2</v>
      </c>
      <c r="AP34" s="199" t="str">
        <f>VLOOKUP($BI$20,[1]eMHH!$I$4:$DV$3046,17,FALSE)</f>
        <v>Malik / Arbab / Qariyadar</v>
      </c>
      <c r="AU34" s="155"/>
      <c r="AV34" s="155"/>
      <c r="AW34" s="195">
        <v>7</v>
      </c>
      <c r="AX34" s="188" t="str">
        <f>VLOOKUP($BI$20,[1]eMHH!$I$4:$DV$3046,22,FALSE)</f>
        <v>District Administrator</v>
      </c>
      <c r="BA34" s="1093"/>
      <c r="BB34" s="1094">
        <v>2</v>
      </c>
      <c r="BC34" s="1095" t="str">
        <f>VLOOKUP($BI$24,[1]eMHH!$I$4:$DV$3046,17,FALSE)</f>
        <v>Yes</v>
      </c>
      <c r="BF34" s="1096"/>
      <c r="BG34" s="669"/>
      <c r="BH34" s="1169" t="s">
        <v>1</v>
      </c>
      <c r="BI34" s="210"/>
      <c r="BJ34" s="210"/>
    </row>
    <row r="35" spans="1:64" s="161" customFormat="1" ht="15" customHeight="1">
      <c r="A35" s="1151"/>
      <c r="B35" s="1152"/>
      <c r="C35" s="1152"/>
      <c r="D35" s="1152"/>
      <c r="E35" s="1284"/>
      <c r="F35" s="915">
        <v>2</v>
      </c>
      <c r="G35" s="382" t="str">
        <f>VLOOKUP($BI$3,[1]eMHH!$I$4:$DV$3046,16,FALSE)</f>
        <v>Lives in Village</v>
      </c>
      <c r="H35" s="1170"/>
      <c r="I35" s="1170"/>
      <c r="J35" s="1170"/>
      <c r="K35" s="783"/>
      <c r="L35" s="62"/>
      <c r="M35" s="62"/>
      <c r="N35" s="1171"/>
      <c r="O35" s="1157"/>
      <c r="P35" s="164"/>
      <c r="Q35" s="164"/>
      <c r="R35" s="164"/>
      <c r="S35" s="164"/>
      <c r="T35" s="164"/>
      <c r="U35" s="164"/>
      <c r="V35" s="164"/>
      <c r="W35" s="164"/>
      <c r="X35" s="1158"/>
      <c r="Y35" s="1172">
        <v>4</v>
      </c>
      <c r="Z35" s="1038" t="str">
        <f>VLOOKUP($BI$13,[1]eMHH!$I$4:$DV$3046,18,FALSE)</f>
        <v>Make Rules for Villagers</v>
      </c>
      <c r="AA35" s="1039"/>
      <c r="AB35" s="1039"/>
      <c r="AC35" s="1039"/>
      <c r="AD35" s="1039"/>
      <c r="AE35" s="1039"/>
      <c r="AF35" s="1040"/>
      <c r="AG35" s="206"/>
      <c r="AH35" s="1168"/>
      <c r="AI35" s="1090"/>
      <c r="AJ35" s="1090"/>
      <c r="AK35" s="1090"/>
      <c r="AL35" s="1090"/>
      <c r="AM35" s="1090"/>
      <c r="AN35" s="1091"/>
      <c r="AO35" s="1092">
        <v>3</v>
      </c>
      <c r="AP35" s="250" t="str">
        <f>VLOOKUP($BI$20,[1]eMHH!$I$4:$DV$3046,18,FALSE)</f>
        <v>White Beards</v>
      </c>
      <c r="AQ35" s="264"/>
      <c r="AR35" s="969"/>
      <c r="AS35" s="969"/>
      <c r="AT35" s="969"/>
      <c r="AU35" s="969"/>
      <c r="AV35" s="969"/>
      <c r="AW35" s="257">
        <v>8</v>
      </c>
      <c r="AX35" s="386" t="str">
        <f>VLOOKUP($BI$20,[1]eMHH!$I$4:$DV$3046,23,FALSE)</f>
        <v>Government</v>
      </c>
      <c r="AY35" s="387"/>
      <c r="AZ35" s="387"/>
      <c r="BA35" s="1097"/>
      <c r="BB35" s="1098" t="str">
        <f>VLOOKUP($BI$24,[1]eMHH!$I$4:$DV$3046,18,FALSE)</f>
        <v>{Council 2}</v>
      </c>
      <c r="BC35" s="1099"/>
      <c r="BD35" s="1099"/>
      <c r="BE35" s="1099"/>
      <c r="BF35" s="1099"/>
      <c r="BG35" s="1099"/>
      <c r="BH35" s="1173"/>
      <c r="BI35" s="338"/>
      <c r="BJ35" s="338"/>
    </row>
    <row r="36" spans="1:64" s="161" customFormat="1" ht="15" customHeight="1">
      <c r="A36" s="1151" t="s">
        <v>100</v>
      </c>
      <c r="B36" s="1152"/>
      <c r="C36" s="1152"/>
      <c r="D36" s="1152"/>
      <c r="E36" s="1284"/>
      <c r="F36" s="629">
        <v>3</v>
      </c>
      <c r="G36" s="386" t="str">
        <f>VLOOKUP($BI$3,[1]eMHH!$I$4:$DV$3046,17,FALSE)</f>
        <v>Does Not Live in Village, But Makes Decisions for Village</v>
      </c>
      <c r="H36" s="387"/>
      <c r="I36" s="387"/>
      <c r="J36" s="387"/>
      <c r="K36" s="387"/>
      <c r="L36" s="387"/>
      <c r="M36" s="387"/>
      <c r="N36" s="1097"/>
      <c r="O36" s="1157"/>
      <c r="P36" s="164"/>
      <c r="Q36" s="164"/>
      <c r="R36" s="164"/>
      <c r="S36" s="164"/>
      <c r="T36" s="164"/>
      <c r="U36" s="164"/>
      <c r="V36" s="164"/>
      <c r="W36" s="164"/>
      <c r="X36" s="1158"/>
      <c r="Y36" s="1174"/>
      <c r="Z36" s="1038"/>
      <c r="AA36" s="1039"/>
      <c r="AB36" s="1039"/>
      <c r="AC36" s="1039"/>
      <c r="AD36" s="1039"/>
      <c r="AE36" s="1039"/>
      <c r="AF36" s="1040"/>
      <c r="AG36" s="195">
        <v>9</v>
      </c>
      <c r="AH36" s="1175" t="str">
        <f>VLOOKUP($BI$13,[1]eMHH!$I$4:$DV$3046,23,FALSE)</f>
        <v>Certify Documents</v>
      </c>
      <c r="AI36" s="1100"/>
      <c r="AJ36" s="1100"/>
      <c r="AK36" s="1100"/>
      <c r="AL36" s="1100"/>
      <c r="AM36" s="1100"/>
      <c r="AN36" s="1101"/>
      <c r="AO36" s="1092">
        <v>4</v>
      </c>
      <c r="AP36" s="250" t="str">
        <f>VLOOKUP($BI$20,[1]eMHH!$I$4:$DV$3046,19,FALSE)</f>
        <v>Clergy</v>
      </c>
      <c r="AQ36" s="264"/>
      <c r="AR36" s="969"/>
      <c r="AS36" s="969"/>
      <c r="AT36" s="969"/>
      <c r="AU36" s="969"/>
      <c r="AV36" s="969"/>
      <c r="AW36" s="257"/>
      <c r="AX36" s="390"/>
      <c r="AY36" s="391"/>
      <c r="AZ36" s="391"/>
      <c r="BA36" s="1177"/>
      <c r="BB36" s="1103">
        <v>1</v>
      </c>
      <c r="BC36" s="1095" t="str">
        <f>VLOOKUP($BI$24,[1]eMHH!$I$4:$DV$3046,19,FALSE)</f>
        <v>No</v>
      </c>
      <c r="BF36" s="1104" t="s">
        <v>7</v>
      </c>
      <c r="BG36" s="808"/>
      <c r="BH36" s="1164" t="s">
        <v>0</v>
      </c>
      <c r="BI36" s="455"/>
      <c r="BJ36" s="455"/>
    </row>
    <row r="37" spans="1:64" s="161" customFormat="1" ht="15" customHeight="1" thickBot="1">
      <c r="A37" s="1151"/>
      <c r="B37" s="1152"/>
      <c r="C37" s="1152"/>
      <c r="D37" s="1152"/>
      <c r="E37" s="1284"/>
      <c r="F37" s="1176"/>
      <c r="G37" s="390"/>
      <c r="H37" s="391"/>
      <c r="I37" s="391"/>
      <c r="J37" s="391"/>
      <c r="K37" s="391"/>
      <c r="L37" s="391"/>
      <c r="M37" s="391"/>
      <c r="N37" s="1177"/>
      <c r="O37" s="1157"/>
      <c r="P37" s="164"/>
      <c r="Q37" s="164"/>
      <c r="R37" s="164"/>
      <c r="S37" s="164"/>
      <c r="T37" s="164"/>
      <c r="U37" s="164"/>
      <c r="V37" s="164"/>
      <c r="W37" s="164"/>
      <c r="X37" s="1158"/>
      <c r="Y37" s="1092">
        <v>5</v>
      </c>
      <c r="Z37" s="250" t="str">
        <f>VLOOKUP($BI$13,[1]eMHH!$I$4:$DV$3046,19,FALSE)</f>
        <v>Promote Good Behavior</v>
      </c>
      <c r="AA37" s="978"/>
      <c r="AB37" s="978"/>
      <c r="AC37" s="978"/>
      <c r="AD37" s="978"/>
      <c r="AE37" s="264"/>
      <c r="AF37" s="264"/>
      <c r="AG37" s="175">
        <v>10</v>
      </c>
      <c r="AH37" s="828" t="str">
        <f>VLOOKUP($BI$13,[1]eMHH!$I$4:$DV$3046,24,FALSE)</f>
        <v>Deliver Religious Services</v>
      </c>
      <c r="AI37" s="1178"/>
      <c r="AJ37" s="1178"/>
      <c r="AK37" s="1178"/>
      <c r="AL37" s="1178"/>
      <c r="AM37" s="1285"/>
      <c r="AN37" s="1286"/>
      <c r="AO37" s="1092">
        <v>5</v>
      </c>
      <c r="AP37" s="250" t="str">
        <f>VLOOKUP($BI$20,[1]eMHH!$I$4:$DV$3046,20,FALSE)</f>
        <v>Secret Ballot Election</v>
      </c>
      <c r="AQ37" s="264"/>
      <c r="AR37" s="978"/>
      <c r="AS37" s="978"/>
      <c r="AT37" s="978"/>
      <c r="AU37" s="978"/>
      <c r="AV37" s="978"/>
      <c r="AW37" s="257">
        <v>9</v>
      </c>
      <c r="AX37" s="594" t="str">
        <f>VLOOKUP($BI$20,[1]eMHH!$I$4:$DV$3046,24,FALSE)</f>
        <v>Meeting of Village Men</v>
      </c>
      <c r="AY37" s="595"/>
      <c r="AZ37" s="595"/>
      <c r="BA37" s="1159"/>
      <c r="BB37" s="1094">
        <v>2</v>
      </c>
      <c r="BC37" s="1095" t="str">
        <f>VLOOKUP($BI$24,[1]eMHH!$I$4:$DV$3046,20,FALSE)</f>
        <v>Yes</v>
      </c>
      <c r="BF37" s="1096"/>
      <c r="BG37" s="669"/>
      <c r="BH37" s="1169" t="s">
        <v>1</v>
      </c>
    </row>
    <row r="38" spans="1:64" s="161" customFormat="1" ht="15" customHeight="1" thickBot="1">
      <c r="A38" s="1151" t="s">
        <v>104</v>
      </c>
      <c r="B38" s="1152"/>
      <c r="C38" s="1152"/>
      <c r="D38" s="1152"/>
      <c r="E38" s="1284"/>
      <c r="F38" s="1182" t="s">
        <v>0</v>
      </c>
      <c r="G38" s="250" t="s">
        <v>84</v>
      </c>
      <c r="H38" s="251"/>
      <c r="I38" s="251"/>
      <c r="J38" s="1183" t="s">
        <v>92</v>
      </c>
      <c r="K38" s="1183"/>
      <c r="L38" s="1183"/>
      <c r="M38" s="1183"/>
      <c r="N38" s="1184"/>
      <c r="O38" s="1157"/>
      <c r="P38" s="164"/>
      <c r="Q38" s="164"/>
      <c r="R38" s="164"/>
      <c r="S38" s="164"/>
      <c r="T38" s="164"/>
      <c r="U38" s="164"/>
      <c r="V38" s="164"/>
      <c r="W38" s="164"/>
      <c r="X38" s="1158"/>
      <c r="Y38" s="1172">
        <v>6</v>
      </c>
      <c r="Z38" s="1168" t="str">
        <f>VLOOKUP($BI$13,[1]eMHH!$I$4:$DV$3046,20,FALSE)</f>
        <v>Communicate with NGOs</v>
      </c>
      <c r="AA38" s="1090"/>
      <c r="AB38" s="1090"/>
      <c r="AC38" s="1090"/>
      <c r="AD38" s="1090"/>
      <c r="AE38" s="1090"/>
      <c r="AF38" s="1090"/>
      <c r="AG38" s="200">
        <v>11</v>
      </c>
      <c r="AH38" s="564" t="str">
        <f>VLOOKUP($BI$13,[1]eMHH!$I$4:$DV$3046,25,FALSE)</f>
        <v>Manage Development Projects</v>
      </c>
      <c r="AI38" s="564"/>
      <c r="AJ38" s="564"/>
      <c r="AK38" s="564"/>
      <c r="AL38" s="564"/>
      <c r="AM38" s="1185"/>
      <c r="AN38" s="1186"/>
      <c r="AO38" s="1092">
        <v>6</v>
      </c>
      <c r="AP38" s="431" t="str">
        <f>VLOOKUP($BI$20,[1]eMHH!$I$4:$DV$3046,21,FALSE)</f>
        <v>Meeting of All Villagers</v>
      </c>
      <c r="AQ38" s="681"/>
      <c r="AR38" s="977"/>
      <c r="AS38" s="977"/>
      <c r="AT38" s="977"/>
      <c r="AU38" s="977"/>
      <c r="AV38" s="977"/>
      <c r="AW38" s="257"/>
      <c r="AX38" s="588"/>
      <c r="AY38" s="589"/>
      <c r="AZ38" s="589"/>
      <c r="BA38" s="1287"/>
      <c r="BB38" s="1098" t="str">
        <f>VLOOKUP($BI$24,[1]eMHH!$I$4:$DV$3046,21,FALSE)</f>
        <v>{Council 3}</v>
      </c>
      <c r="BC38" s="1099"/>
      <c r="BD38" s="1099"/>
      <c r="BE38" s="1099"/>
      <c r="BF38" s="1099"/>
      <c r="BG38" s="1099"/>
      <c r="BH38" s="1173"/>
      <c r="BI38" s="210"/>
      <c r="BJ38" s="210"/>
    </row>
    <row r="39" spans="1:64" s="161" customFormat="1" ht="15" customHeight="1" thickBot="1">
      <c r="A39" s="1151"/>
      <c r="B39" s="1152"/>
      <c r="C39" s="1152"/>
      <c r="D39" s="1152"/>
      <c r="E39" s="1284"/>
      <c r="F39" s="1176" t="s">
        <v>1</v>
      </c>
      <c r="G39" s="269" t="s">
        <v>85</v>
      </c>
      <c r="H39" s="270"/>
      <c r="I39" s="270"/>
      <c r="J39" s="1187" t="s">
        <v>92</v>
      </c>
      <c r="K39" s="1187"/>
      <c r="L39" s="1187"/>
      <c r="M39" s="1187"/>
      <c r="N39" s="1188"/>
      <c r="O39" s="1157"/>
      <c r="P39" s="164"/>
      <c r="Q39" s="164"/>
      <c r="R39" s="164"/>
      <c r="S39" s="164"/>
      <c r="T39" s="164"/>
      <c r="U39" s="164"/>
      <c r="V39" s="164"/>
      <c r="W39" s="164"/>
      <c r="X39" s="1158"/>
      <c r="Y39" s="1189"/>
      <c r="Z39" s="1190"/>
      <c r="AA39" s="1191"/>
      <c r="AB39" s="1191"/>
      <c r="AC39" s="1191"/>
      <c r="AD39" s="1191"/>
      <c r="AE39" s="1191"/>
      <c r="AF39" s="1191"/>
      <c r="AG39" s="206"/>
      <c r="AH39" s="483"/>
      <c r="AI39" s="483"/>
      <c r="AJ39" s="483"/>
      <c r="AK39" s="483"/>
      <c r="AL39" s="483"/>
      <c r="AM39" s="175" t="s">
        <v>0</v>
      </c>
      <c r="AN39" s="1164" t="s">
        <v>1</v>
      </c>
      <c r="AO39" s="1192" t="s">
        <v>9</v>
      </c>
      <c r="AP39" s="1193"/>
      <c r="AQ39" s="1194"/>
      <c r="AR39" s="1194"/>
      <c r="AS39" s="1194"/>
      <c r="AT39" s="1194"/>
      <c r="AU39" s="1194"/>
      <c r="AV39" s="1194"/>
      <c r="AW39" s="1194"/>
      <c r="AX39" s="1194"/>
      <c r="AY39" s="1195"/>
      <c r="AZ39" s="1196" t="s">
        <v>0</v>
      </c>
      <c r="BA39" s="1197" t="s">
        <v>1</v>
      </c>
      <c r="BB39" s="1092">
        <v>1</v>
      </c>
      <c r="BC39" s="1163" t="str">
        <f>VLOOKUP($BI$24,[1]eMHH!$I$4:$DV$3046,19,FALSE)</f>
        <v>No</v>
      </c>
      <c r="BD39" s="218"/>
      <c r="BE39" s="218"/>
      <c r="BF39" s="1104" t="s">
        <v>7</v>
      </c>
      <c r="BG39" s="808"/>
      <c r="BH39" s="1164" t="s">
        <v>0</v>
      </c>
      <c r="BI39" s="338"/>
      <c r="BJ39" s="338"/>
    </row>
    <row r="40" spans="1:64" s="161" customFormat="1" ht="15" customHeight="1">
      <c r="A40" s="1151"/>
      <c r="B40" s="1152"/>
      <c r="C40" s="1152"/>
      <c r="D40" s="1152"/>
      <c r="E40" s="1284"/>
      <c r="F40" s="1154"/>
      <c r="G40" s="269"/>
      <c r="H40" s="270"/>
      <c r="I40" s="270"/>
      <c r="J40" s="1187"/>
      <c r="K40" s="1187"/>
      <c r="L40" s="1187"/>
      <c r="M40" s="1187"/>
      <c r="N40" s="1188"/>
      <c r="O40" s="1198"/>
      <c r="P40" s="1199"/>
      <c r="Q40" s="1199"/>
      <c r="R40" s="1199"/>
      <c r="S40" s="1199"/>
      <c r="T40" s="1199"/>
      <c r="U40" s="1199"/>
      <c r="V40" s="1199"/>
      <c r="W40" s="1199"/>
      <c r="X40" s="1200"/>
      <c r="Y40" s="1172" t="s">
        <v>9</v>
      </c>
      <c r="Z40" s="451"/>
      <c r="AA40" s="452"/>
      <c r="AB40" s="452"/>
      <c r="AC40" s="452"/>
      <c r="AD40" s="452"/>
      <c r="AE40" s="452"/>
      <c r="AF40" s="452"/>
      <c r="AG40" s="452"/>
      <c r="AH40" s="452"/>
      <c r="AI40" s="452"/>
      <c r="AJ40" s="452"/>
      <c r="AK40" s="452"/>
      <c r="AL40" s="452"/>
      <c r="AM40" s="452"/>
      <c r="AN40" s="1201"/>
      <c r="AO40" s="1172"/>
      <c r="AP40" s="1202"/>
      <c r="AQ40" s="1203"/>
      <c r="AR40" s="1203"/>
      <c r="AS40" s="1203"/>
      <c r="AT40" s="1203"/>
      <c r="AU40" s="1203"/>
      <c r="AV40" s="1203"/>
      <c r="AW40" s="1203"/>
      <c r="AX40" s="1203"/>
      <c r="AY40" s="1203"/>
      <c r="AZ40" s="1203"/>
      <c r="BA40" s="1204"/>
      <c r="BB40" s="1092">
        <v>2</v>
      </c>
      <c r="BC40" s="1205" t="str">
        <f>VLOOKUP($BI$24,[1]eMHH!$I$4:$DV$3046,20,FALSE)</f>
        <v>Yes</v>
      </c>
      <c r="BD40" s="220"/>
      <c r="BE40" s="220"/>
      <c r="BF40" s="1206"/>
      <c r="BG40" s="1074"/>
      <c r="BH40" s="1164" t="s">
        <v>1</v>
      </c>
      <c r="BI40" s="338"/>
      <c r="BJ40" s="338"/>
    </row>
    <row r="41" spans="1:64" s="161" customFormat="1" ht="15" customHeight="1" thickBot="1">
      <c r="A41" s="1208"/>
      <c r="B41" s="1209"/>
      <c r="C41" s="1209"/>
      <c r="D41" s="1209"/>
      <c r="E41" s="1288"/>
      <c r="F41" s="1211"/>
      <c r="G41" s="1212"/>
      <c r="H41" s="1213"/>
      <c r="I41" s="1213"/>
      <c r="J41" s="1214"/>
      <c r="K41" s="1214"/>
      <c r="L41" s="1214"/>
      <c r="M41" s="1214"/>
      <c r="N41" s="1215"/>
      <c r="O41" s="1216" t="s">
        <v>0</v>
      </c>
      <c r="P41" s="1217" t="s">
        <v>84</v>
      </c>
      <c r="Q41" s="1218"/>
      <c r="R41" s="1218"/>
      <c r="S41" s="1219" t="s">
        <v>1</v>
      </c>
      <c r="T41" s="1217" t="s">
        <v>85</v>
      </c>
      <c r="U41" s="1218"/>
      <c r="V41" s="1220"/>
      <c r="W41" s="1221"/>
      <c r="X41" s="1222"/>
      <c r="Y41" s="1223"/>
      <c r="Z41" s="1224"/>
      <c r="AA41" s="1225"/>
      <c r="AB41" s="1225"/>
      <c r="AC41" s="1225"/>
      <c r="AD41" s="1225"/>
      <c r="AE41" s="1225"/>
      <c r="AF41" s="1225"/>
      <c r="AG41" s="1225"/>
      <c r="AH41" s="1225"/>
      <c r="AI41" s="1225"/>
      <c r="AJ41" s="1225"/>
      <c r="AK41" s="1225"/>
      <c r="AL41" s="1225"/>
      <c r="AM41" s="1225"/>
      <c r="AN41" s="1226"/>
      <c r="AO41" s="1227"/>
      <c r="AP41" s="1228"/>
      <c r="AQ41" s="1229"/>
      <c r="AR41" s="1229"/>
      <c r="AS41" s="1229"/>
      <c r="AT41" s="1229"/>
      <c r="AU41" s="1229"/>
      <c r="AV41" s="1229"/>
      <c r="AW41" s="1229"/>
      <c r="AX41" s="1229"/>
      <c r="AY41" s="1229"/>
      <c r="AZ41" s="1229"/>
      <c r="BA41" s="1230"/>
      <c r="BB41" s="1231"/>
      <c r="BC41" s="1232"/>
      <c r="BD41" s="1232"/>
      <c r="BE41" s="1232"/>
      <c r="BF41" s="1233"/>
      <c r="BG41" s="1232"/>
      <c r="BH41" s="1234"/>
      <c r="BI41" s="455"/>
      <c r="BJ41" s="455"/>
    </row>
    <row r="42" spans="1:64" ht="15.75" customHeight="1" thickTop="1">
      <c r="A42" s="10" t="str">
        <f>CONCATENATE([1]Sections!$A$1:$E$1," - / - ",[1]Sections!$A$7," ",[1]Sections!$B$7,": ",[1]Sections!$D$7," [ ",[1]Sections!$V$2," ",ROMAN(COUNT($BL$1:$BL$745))," / ",ROMAN(BL42)," ]")</f>
        <v>Male Head of Household Questionnaire - / - Section 4: Village Leadership [ Page II / II ]</v>
      </c>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L42" s="13">
        <v>2</v>
      </c>
    </row>
    <row r="43" spans="1:64" ht="6" customHeight="1" thickBot="1">
      <c r="A43" s="41"/>
      <c r="B43" s="41"/>
      <c r="C43" s="41"/>
      <c r="D43" s="41"/>
      <c r="E43" s="41"/>
      <c r="F43" s="41"/>
      <c r="G43" s="41"/>
      <c r="H43" s="41"/>
      <c r="I43" s="41"/>
      <c r="J43" s="41"/>
      <c r="K43" s="41"/>
      <c r="L43" s="41"/>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row>
    <row r="44" spans="1:64" ht="15.95" customHeight="1" thickTop="1">
      <c r="A44" s="1289" t="str">
        <f>VLOOKUP($BI$3,[1]eMHH!$I$4:$DV$3046,13,FALSE)</f>
        <v>Is there someone with {title} living in this village? [IF NO] Is there such a {title} living somewhere else who assists or makes decisions for this village?</v>
      </c>
      <c r="B44" s="1289"/>
      <c r="C44" s="1289"/>
      <c r="D44" s="1289"/>
      <c r="E44" s="1289"/>
      <c r="F44" s="1289"/>
      <c r="G44" s="1289"/>
      <c r="H44" s="1289"/>
      <c r="I44" s="1289"/>
      <c r="J44" s="1289"/>
      <c r="K44" s="1289"/>
      <c r="L44" s="1289"/>
      <c r="M44" s="1289"/>
      <c r="N44" s="1289"/>
      <c r="O44" s="1289" t="str">
        <f>VLOOKUP($BI$7,[1]eMHH!$I$4:$DV$3046,13,FALSE)</f>
        <v>What is the name of the {title}?</v>
      </c>
      <c r="P44" s="1289"/>
      <c r="Q44" s="1289"/>
      <c r="R44" s="1289"/>
      <c r="S44" s="1289"/>
      <c r="T44" s="1289"/>
      <c r="U44" s="1289"/>
      <c r="V44" s="1289"/>
      <c r="W44" s="1289"/>
      <c r="X44" s="1289"/>
      <c r="Y44" s="1289" t="str">
        <f>VLOOKUP($BI$13,[1]eMHH!$I$4:$DV$3046,13,FALSE)</f>
        <v>What is the responsibility of {title} in this village?</v>
      </c>
      <c r="Z44" s="1289"/>
      <c r="AA44" s="1289"/>
      <c r="AB44" s="1289"/>
      <c r="AC44" s="1289"/>
      <c r="AD44" s="1289"/>
      <c r="AE44" s="1289"/>
      <c r="AF44" s="1289"/>
      <c r="AG44" s="1289"/>
      <c r="AH44" s="1289"/>
      <c r="AI44" s="1289"/>
      <c r="AJ44" s="1289"/>
      <c r="AK44" s="1289"/>
      <c r="AL44" s="1289"/>
      <c r="AM44" s="1289"/>
      <c r="AN44" s="1289"/>
      <c r="AO44" s="1290"/>
      <c r="AP44" s="1290"/>
      <c r="AQ44" s="1290"/>
      <c r="AR44" s="1290"/>
      <c r="AS44" s="1290"/>
      <c r="AT44" s="1290"/>
      <c r="AU44" s="1290"/>
      <c r="AV44" s="1290"/>
      <c r="AW44" s="1290"/>
      <c r="AX44" s="1290"/>
      <c r="AY44" s="1290"/>
      <c r="AZ44" s="1290"/>
      <c r="BA44" s="1290"/>
      <c r="BB44" s="1291" t="str">
        <f>VLOOKUP($BI$24,[1]eMHH!$I$4:$DV$3046,13,FALSE)</f>
        <v>Is {title} a regular member of {name of council 1 / 2 / 3}?</v>
      </c>
      <c r="BC44" s="1292"/>
      <c r="BD44" s="1292"/>
      <c r="BE44" s="1292"/>
      <c r="BF44" s="1292"/>
      <c r="BG44" s="1292"/>
      <c r="BH44" s="1293"/>
      <c r="BI44" s="41"/>
      <c r="BJ44" s="41"/>
      <c r="BK44" s="41"/>
      <c r="BL44" s="41"/>
    </row>
    <row r="45" spans="1:64" ht="15.95" customHeight="1">
      <c r="A45" s="1294"/>
      <c r="B45" s="1294"/>
      <c r="C45" s="1294"/>
      <c r="D45" s="1294"/>
      <c r="E45" s="1294"/>
      <c r="F45" s="1294"/>
      <c r="G45" s="1294"/>
      <c r="H45" s="1294"/>
      <c r="I45" s="1294"/>
      <c r="J45" s="1294"/>
      <c r="K45" s="1294"/>
      <c r="L45" s="1294"/>
      <c r="M45" s="1294"/>
      <c r="N45" s="1294"/>
      <c r="O45" s="1294"/>
      <c r="P45" s="1294"/>
      <c r="Q45" s="1294"/>
      <c r="R45" s="1294"/>
      <c r="S45" s="1294"/>
      <c r="T45" s="1294"/>
      <c r="U45" s="1294"/>
      <c r="V45" s="1294"/>
      <c r="W45" s="1294"/>
      <c r="X45" s="1294"/>
      <c r="Y45" s="1294"/>
      <c r="Z45" s="1294"/>
      <c r="AA45" s="1294"/>
      <c r="AB45" s="1294"/>
      <c r="AC45" s="1294"/>
      <c r="AD45" s="1294"/>
      <c r="AE45" s="1294"/>
      <c r="AF45" s="1294"/>
      <c r="AG45" s="1294"/>
      <c r="AH45" s="1294"/>
      <c r="AI45" s="1294"/>
      <c r="AJ45" s="1294"/>
      <c r="AK45" s="1294"/>
      <c r="AL45" s="1294"/>
      <c r="AM45" s="1294"/>
      <c r="AN45" s="1294"/>
      <c r="AO45" s="1295"/>
      <c r="AP45" s="1295"/>
      <c r="AQ45" s="1295"/>
      <c r="AR45" s="1295"/>
      <c r="AS45" s="1295"/>
      <c r="AT45" s="1295"/>
      <c r="AU45" s="1295"/>
      <c r="AV45" s="1295"/>
      <c r="AW45" s="1295"/>
      <c r="AX45" s="1295"/>
      <c r="AY45" s="1295"/>
      <c r="AZ45" s="1295"/>
      <c r="BA45" s="1295"/>
      <c r="BB45" s="859"/>
      <c r="BC45" s="184"/>
      <c r="BD45" s="184"/>
      <c r="BE45" s="184"/>
      <c r="BF45" s="184"/>
      <c r="BG45" s="184"/>
      <c r="BH45" s="1114"/>
      <c r="BI45" s="41"/>
      <c r="BJ45" s="41"/>
      <c r="BK45" s="41"/>
      <c r="BL45" s="41"/>
    </row>
    <row r="46" spans="1:64" ht="15.95" customHeight="1">
      <c r="A46" s="1294"/>
      <c r="B46" s="1294"/>
      <c r="C46" s="1294"/>
      <c r="D46" s="1294"/>
      <c r="E46" s="1294"/>
      <c r="F46" s="1294"/>
      <c r="G46" s="1294"/>
      <c r="H46" s="1294"/>
      <c r="I46" s="1294"/>
      <c r="J46" s="1294"/>
      <c r="K46" s="1294"/>
      <c r="L46" s="1294"/>
      <c r="M46" s="1294"/>
      <c r="N46" s="1294"/>
      <c r="O46" s="1294"/>
      <c r="P46" s="1294"/>
      <c r="Q46" s="1294"/>
      <c r="R46" s="1294"/>
      <c r="S46" s="1294"/>
      <c r="T46" s="1294"/>
      <c r="U46" s="1294"/>
      <c r="V46" s="1294"/>
      <c r="W46" s="1294"/>
      <c r="X46" s="1294"/>
      <c r="Y46" s="1294"/>
      <c r="Z46" s="1294"/>
      <c r="AA46" s="1294"/>
      <c r="AB46" s="1294"/>
      <c r="AC46" s="1294"/>
      <c r="AD46" s="1294"/>
      <c r="AE46" s="1294"/>
      <c r="AF46" s="1294"/>
      <c r="AG46" s="1294"/>
      <c r="AH46" s="1294"/>
      <c r="AI46" s="1294"/>
      <c r="AJ46" s="1294"/>
      <c r="AK46" s="1294"/>
      <c r="AL46" s="1294"/>
      <c r="AM46" s="1294"/>
      <c r="AN46" s="1294"/>
      <c r="AO46" s="1295"/>
      <c r="AP46" s="1295"/>
      <c r="AQ46" s="1295"/>
      <c r="AR46" s="1295"/>
      <c r="AS46" s="1295"/>
      <c r="AT46" s="1295"/>
      <c r="AU46" s="1295"/>
      <c r="AV46" s="1295"/>
      <c r="AW46" s="1295"/>
      <c r="AX46" s="1295"/>
      <c r="AY46" s="1295"/>
      <c r="AZ46" s="1295"/>
      <c r="BA46" s="1295"/>
      <c r="BB46" s="859"/>
      <c r="BC46" s="184"/>
      <c r="BD46" s="184"/>
      <c r="BE46" s="184"/>
      <c r="BF46" s="184"/>
      <c r="BG46" s="184"/>
      <c r="BH46" s="1114"/>
      <c r="BI46" s="41"/>
      <c r="BJ46" s="41"/>
      <c r="BK46" s="41"/>
      <c r="BL46" s="41"/>
    </row>
    <row r="47" spans="1:64" s="146" customFormat="1" ht="15.95" customHeight="1">
      <c r="A47" s="1294"/>
      <c r="B47" s="1294"/>
      <c r="C47" s="1294"/>
      <c r="D47" s="1294"/>
      <c r="E47" s="1294"/>
      <c r="F47" s="1294"/>
      <c r="G47" s="1294"/>
      <c r="H47" s="1294"/>
      <c r="I47" s="1294"/>
      <c r="J47" s="1294"/>
      <c r="K47" s="1294"/>
      <c r="L47" s="1294"/>
      <c r="M47" s="1294"/>
      <c r="N47" s="1294"/>
      <c r="O47" s="1294"/>
      <c r="P47" s="1294"/>
      <c r="Q47" s="1294"/>
      <c r="R47" s="1294"/>
      <c r="S47" s="1294"/>
      <c r="T47" s="1294"/>
      <c r="U47" s="1294"/>
      <c r="V47" s="1294"/>
      <c r="W47" s="1294"/>
      <c r="X47" s="1294"/>
      <c r="Y47" s="1294"/>
      <c r="Z47" s="1294"/>
      <c r="AA47" s="1294"/>
      <c r="AB47" s="1294"/>
      <c r="AC47" s="1294"/>
      <c r="AD47" s="1294"/>
      <c r="AE47" s="1294"/>
      <c r="AF47" s="1294"/>
      <c r="AG47" s="1294"/>
      <c r="AH47" s="1294"/>
      <c r="AI47" s="1294"/>
      <c r="AJ47" s="1294"/>
      <c r="AK47" s="1294"/>
      <c r="AL47" s="1294"/>
      <c r="AM47" s="1294"/>
      <c r="AN47" s="1294"/>
      <c r="AO47" s="1295"/>
      <c r="AP47" s="1295"/>
      <c r="AQ47" s="1295"/>
      <c r="AR47" s="1295"/>
      <c r="AS47" s="1295"/>
      <c r="AT47" s="1295"/>
      <c r="AU47" s="1295"/>
      <c r="AV47" s="1295"/>
      <c r="AW47" s="1295"/>
      <c r="AX47" s="1295"/>
      <c r="AY47" s="1295"/>
      <c r="AZ47" s="1295"/>
      <c r="BA47" s="1295"/>
      <c r="BB47" s="1296" t="str">
        <f>VLOOKUP(BB$3,[1]eMHH!$H$62:$V$62,15,FALSE)</f>
        <v>[IF VILLAGE HAS AT LEAST ONE COUNCIL]</v>
      </c>
      <c r="BC47" s="831"/>
      <c r="BD47" s="831"/>
      <c r="BE47" s="831"/>
      <c r="BF47" s="831"/>
      <c r="BG47" s="831"/>
      <c r="BH47" s="1116"/>
      <c r="BI47" s="41"/>
      <c r="BJ47" s="41"/>
      <c r="BK47" s="41"/>
      <c r="BL47" s="41"/>
    </row>
    <row r="48" spans="1:64" ht="15.95" customHeight="1" thickBot="1">
      <c r="A48" s="1297"/>
      <c r="B48" s="1297"/>
      <c r="C48" s="1297"/>
      <c r="D48" s="1297"/>
      <c r="E48" s="1297"/>
      <c r="F48" s="1297"/>
      <c r="G48" s="1297"/>
      <c r="H48" s="1297"/>
      <c r="I48" s="1297"/>
      <c r="J48" s="1297"/>
      <c r="K48" s="1297"/>
      <c r="L48" s="1297"/>
      <c r="M48" s="1297"/>
      <c r="N48" s="1297"/>
      <c r="O48" s="1297"/>
      <c r="P48" s="1297"/>
      <c r="Q48" s="1297"/>
      <c r="R48" s="1297"/>
      <c r="S48" s="1297"/>
      <c r="T48" s="1297"/>
      <c r="U48" s="1297"/>
      <c r="V48" s="1297"/>
      <c r="W48" s="1297"/>
      <c r="X48" s="1297"/>
      <c r="Y48" s="1298" t="str">
        <f>VLOOKUP($BI$13,[1]eMHH!$I$4:$DV$515,14,FALSE)</f>
        <v>[MARK ALL MENTIONED]</v>
      </c>
      <c r="Z48" s="1298"/>
      <c r="AA48" s="1298"/>
      <c r="AB48" s="1298"/>
      <c r="AC48" s="1298"/>
      <c r="AD48" s="1298"/>
      <c r="AE48" s="1298"/>
      <c r="AF48" s="1298"/>
      <c r="AG48" s="1298"/>
      <c r="AH48" s="1298"/>
      <c r="AI48" s="1298"/>
      <c r="AJ48" s="1298"/>
      <c r="AK48" s="1298"/>
      <c r="AL48" s="1298"/>
      <c r="AM48" s="1298"/>
      <c r="AN48" s="1298"/>
      <c r="AO48" s="1299"/>
      <c r="AP48" s="1299"/>
      <c r="AQ48" s="1299"/>
      <c r="AR48" s="1299"/>
      <c r="AS48" s="1299"/>
      <c r="AT48" s="1299"/>
      <c r="AU48" s="1299"/>
      <c r="AV48" s="1299"/>
      <c r="AW48" s="1299"/>
      <c r="AX48" s="1299"/>
      <c r="AY48" s="1299"/>
      <c r="AZ48" s="1299"/>
      <c r="BA48" s="1299"/>
      <c r="BB48" s="1300"/>
      <c r="BC48" s="1123"/>
      <c r="BD48" s="1123"/>
      <c r="BE48" s="1123"/>
      <c r="BF48" s="1123"/>
      <c r="BG48" s="1123"/>
      <c r="BH48" s="1124"/>
      <c r="BI48" s="13"/>
      <c r="BJ48" s="210"/>
      <c r="BK48" s="41"/>
      <c r="BL48" s="41"/>
    </row>
    <row r="49" spans="1:64" ht="6" customHeight="1" thickTop="1" thickBot="1">
      <c r="A49" s="1301"/>
      <c r="B49" s="1301"/>
      <c r="C49" s="1301"/>
      <c r="D49" s="1301"/>
      <c r="E49" s="1301"/>
      <c r="F49" s="1301"/>
      <c r="G49" s="1301"/>
      <c r="H49" s="1301"/>
      <c r="I49" s="1301"/>
      <c r="J49" s="1301"/>
      <c r="K49" s="1301"/>
      <c r="L49" s="1301"/>
      <c r="M49" s="1301"/>
      <c r="N49" s="1301"/>
      <c r="O49" s="1301"/>
      <c r="P49" s="1301"/>
      <c r="Q49" s="1301"/>
      <c r="R49" s="1301"/>
      <c r="S49" s="1301"/>
      <c r="T49" s="1301"/>
      <c r="U49" s="1301"/>
      <c r="V49" s="1301"/>
      <c r="W49" s="1301"/>
      <c r="X49" s="1301"/>
      <c r="Y49" s="1301"/>
      <c r="Z49" s="1301"/>
      <c r="AA49" s="1301"/>
      <c r="AB49" s="1301"/>
      <c r="AC49" s="1301"/>
      <c r="AD49" s="1301"/>
      <c r="AE49" s="1301"/>
      <c r="AF49" s="1301"/>
      <c r="AG49" s="1301"/>
      <c r="AH49" s="1301"/>
      <c r="AI49" s="1301"/>
      <c r="AJ49" s="1301"/>
      <c r="AK49" s="1301"/>
      <c r="AL49" s="1301"/>
      <c r="AM49" s="1301"/>
      <c r="AN49" s="1301"/>
      <c r="AO49" s="1301"/>
      <c r="AP49" s="1301"/>
      <c r="AQ49" s="1301"/>
      <c r="AR49" s="1301"/>
      <c r="AS49" s="1301"/>
      <c r="AT49" s="1301"/>
      <c r="AU49" s="1301"/>
      <c r="AV49" s="1301"/>
      <c r="AW49" s="1301"/>
      <c r="AX49" s="1301"/>
      <c r="AY49" s="1301"/>
      <c r="AZ49" s="1301"/>
      <c r="BA49" s="1301"/>
      <c r="BB49" s="1301"/>
      <c r="BC49" s="1301"/>
      <c r="BD49" s="1301"/>
      <c r="BE49" s="1301"/>
      <c r="BF49" s="1301"/>
      <c r="BG49" s="1301"/>
      <c r="BH49" s="1301"/>
      <c r="BI49" s="13"/>
      <c r="BJ49" s="338"/>
      <c r="BK49" s="41"/>
      <c r="BL49" s="41"/>
    </row>
    <row r="50" spans="1:64" ht="15" customHeight="1" thickTop="1">
      <c r="A50" s="1125" t="s">
        <v>105</v>
      </c>
      <c r="B50" s="1126"/>
      <c r="C50" s="1126"/>
      <c r="D50" s="1126"/>
      <c r="E50" s="1126"/>
      <c r="F50" s="1128">
        <v>1</v>
      </c>
      <c r="G50" s="1129" t="str">
        <f>VLOOKUP($BI$3,[1]eMHH!$I$4:$DV$3046,15,FALSE)</f>
        <v>Neither Lives in Village Nor Makes Decisions for Village</v>
      </c>
      <c r="H50" s="1130"/>
      <c r="I50" s="1130"/>
      <c r="J50" s="1130"/>
      <c r="K50" s="1130"/>
      <c r="L50" s="1130"/>
      <c r="M50" s="1130"/>
      <c r="N50" s="1131"/>
      <c r="O50" s="1132"/>
      <c r="P50" s="1133"/>
      <c r="Q50" s="1133"/>
      <c r="R50" s="1133"/>
      <c r="S50" s="1133"/>
      <c r="T50" s="1133"/>
      <c r="U50" s="1133"/>
      <c r="V50" s="1133"/>
      <c r="W50" s="1133"/>
      <c r="X50" s="1134"/>
      <c r="Y50" s="1135">
        <v>1</v>
      </c>
      <c r="Z50" s="1136" t="str">
        <f>VLOOKUP($BI$13,[1]eMHH!$I$4:$DV$3046,15,FALSE)</f>
        <v>Nothing</v>
      </c>
      <c r="AA50" s="1137"/>
      <c r="AB50" s="1137"/>
      <c r="AC50" s="1137"/>
      <c r="AD50" s="1137"/>
      <c r="AE50" s="1137"/>
      <c r="AF50" s="1137"/>
      <c r="AG50" s="1138">
        <v>7</v>
      </c>
      <c r="AH50" s="1139" t="str">
        <f>VLOOKUP($BI$13,[1]eMHH!$I$4:$DV$3046,21,FALSE)</f>
        <v>Negotiate / Liase with District or Provincial Government</v>
      </c>
      <c r="AI50" s="1139"/>
      <c r="AJ50" s="1139"/>
      <c r="AK50" s="1139"/>
      <c r="AL50" s="1139"/>
      <c r="AM50" s="1139"/>
      <c r="AN50" s="1140"/>
      <c r="AO50" s="1302"/>
      <c r="AP50" s="1303"/>
      <c r="AQ50" s="1303"/>
      <c r="AR50" s="1303"/>
      <c r="AS50" s="1303"/>
      <c r="AT50" s="1303"/>
      <c r="AU50" s="1303"/>
      <c r="AV50" s="1303"/>
      <c r="AW50" s="1303"/>
      <c r="AX50" s="1303"/>
      <c r="AY50" s="1303"/>
      <c r="AZ50" s="1303"/>
      <c r="BA50" s="1304"/>
      <c r="BB50" s="1147" t="str">
        <f>VLOOKUP($BI$24,[1]eMHH!$I$4:$DV$3046,15,FALSE)</f>
        <v>{Council 1}</v>
      </c>
      <c r="BC50" s="1148"/>
      <c r="BD50" s="1148"/>
      <c r="BE50" s="1148"/>
      <c r="BF50" s="1148"/>
      <c r="BG50" s="1148"/>
      <c r="BH50" s="1149"/>
      <c r="BI50" s="210"/>
      <c r="BJ50" s="455"/>
      <c r="BK50" s="41"/>
      <c r="BL50" s="41"/>
    </row>
    <row r="51" spans="1:64" ht="14.25" customHeight="1">
      <c r="A51" s="1151"/>
      <c r="B51" s="1152"/>
      <c r="C51" s="1152"/>
      <c r="D51" s="1152"/>
      <c r="E51" s="1152"/>
      <c r="F51" s="1154"/>
      <c r="G51" s="1155"/>
      <c r="H51" s="999"/>
      <c r="I51" s="999"/>
      <c r="J51" s="999"/>
      <c r="K51" s="999"/>
      <c r="L51" s="999"/>
      <c r="M51" s="999"/>
      <c r="N51" s="1156"/>
      <c r="O51" s="1157"/>
      <c r="P51" s="164"/>
      <c r="Q51" s="164"/>
      <c r="R51" s="164"/>
      <c r="S51" s="164"/>
      <c r="T51" s="164"/>
      <c r="U51" s="164"/>
      <c r="V51" s="164"/>
      <c r="W51" s="164"/>
      <c r="X51" s="1158"/>
      <c r="Y51" s="1092">
        <v>2</v>
      </c>
      <c r="Z51" s="250" t="str">
        <f>VLOOKUP($BI$13,[1]eMHH!$I$4:$DV$3046,16,FALSE)</f>
        <v>Resolve Disputes</v>
      </c>
      <c r="AA51" s="264"/>
      <c r="AB51" s="264"/>
      <c r="AC51" s="543"/>
      <c r="AD51" s="543"/>
      <c r="AE51" s="264"/>
      <c r="AF51" s="264"/>
      <c r="AG51" s="206"/>
      <c r="AH51" s="595"/>
      <c r="AI51" s="595"/>
      <c r="AJ51" s="595"/>
      <c r="AK51" s="595"/>
      <c r="AL51" s="595"/>
      <c r="AM51" s="595"/>
      <c r="AN51" s="1159"/>
      <c r="AO51" s="1305"/>
      <c r="AP51" s="1306"/>
      <c r="AQ51" s="1306"/>
      <c r="AR51" s="1306"/>
      <c r="AS51" s="1306"/>
      <c r="AT51" s="1306"/>
      <c r="AU51" s="1306"/>
      <c r="AV51" s="1306"/>
      <c r="AW51" s="1306"/>
      <c r="AX51" s="1306"/>
      <c r="AY51" s="1306"/>
      <c r="AZ51" s="1306"/>
      <c r="BA51" s="1307"/>
      <c r="BB51" s="1092">
        <v>1</v>
      </c>
      <c r="BC51" s="1163" t="str">
        <f>VLOOKUP($BI$24,[1]eMHH!$I$4:$DV$3046,16,FALSE)</f>
        <v>No</v>
      </c>
      <c r="BD51" s="218"/>
      <c r="BE51" s="161"/>
      <c r="BF51" s="1104" t="s">
        <v>7</v>
      </c>
      <c r="BG51" s="808"/>
      <c r="BH51" s="1164" t="s">
        <v>0</v>
      </c>
      <c r="BI51" s="338"/>
      <c r="BJ51" s="210"/>
      <c r="BK51" s="41"/>
      <c r="BL51" s="41"/>
    </row>
    <row r="52" spans="1:64" ht="14.25" customHeight="1" thickBot="1">
      <c r="A52" s="1151"/>
      <c r="B52" s="1152"/>
      <c r="C52" s="1152"/>
      <c r="D52" s="1152"/>
      <c r="E52" s="1152"/>
      <c r="F52" s="911"/>
      <c r="G52" s="1165" t="s">
        <v>92</v>
      </c>
      <c r="H52" s="1166"/>
      <c r="I52" s="1166"/>
      <c r="J52" s="1166"/>
      <c r="K52" s="1166"/>
      <c r="L52" s="1166"/>
      <c r="M52" s="1166"/>
      <c r="N52" s="1167"/>
      <c r="O52" s="1157"/>
      <c r="P52" s="164"/>
      <c r="Q52" s="164"/>
      <c r="R52" s="164"/>
      <c r="S52" s="164"/>
      <c r="T52" s="164"/>
      <c r="U52" s="164"/>
      <c r="V52" s="164"/>
      <c r="W52" s="164"/>
      <c r="X52" s="1158"/>
      <c r="Y52" s="1094">
        <v>3</v>
      </c>
      <c r="Z52" s="250" t="str">
        <f>VLOOKUP($BI$13,[1]eMHH!$I$4:$DV$3046,17,FALSE)</f>
        <v>Protect Village from Attack</v>
      </c>
      <c r="AA52" s="969"/>
      <c r="AB52" s="969"/>
      <c r="AC52" s="969"/>
      <c r="AD52" s="969"/>
      <c r="AE52" s="264"/>
      <c r="AF52" s="264"/>
      <c r="AG52" s="200">
        <v>8</v>
      </c>
      <c r="AH52" s="1179" t="str">
        <f>VLOOKUP($BI$13,[1]eMHH!$I$4:$DV$3046,22,FALSE)</f>
        <v>Negotiate / Liase with Central Government</v>
      </c>
      <c r="AI52" s="1180"/>
      <c r="AJ52" s="1180"/>
      <c r="AK52" s="1180"/>
      <c r="AL52" s="1180"/>
      <c r="AM52" s="1180"/>
      <c r="AN52" s="1181"/>
      <c r="AO52" s="1305"/>
      <c r="AP52" s="1306"/>
      <c r="AQ52" s="1306"/>
      <c r="AR52" s="1306"/>
      <c r="AS52" s="1306"/>
      <c r="AT52" s="1306"/>
      <c r="AU52" s="1306"/>
      <c r="AV52" s="1306"/>
      <c r="AW52" s="1306"/>
      <c r="AX52" s="1306"/>
      <c r="AY52" s="1306"/>
      <c r="AZ52" s="1306"/>
      <c r="BA52" s="1307"/>
      <c r="BB52" s="1094">
        <v>2</v>
      </c>
      <c r="BC52" s="1095" t="str">
        <f>VLOOKUP($BI$24,[1]eMHH!$I$4:$DV$3046,17,FALSE)</f>
        <v>Yes</v>
      </c>
      <c r="BD52" s="161"/>
      <c r="BE52" s="161"/>
      <c r="BF52" s="1096"/>
      <c r="BG52" s="669"/>
      <c r="BH52" s="1169" t="s">
        <v>1</v>
      </c>
      <c r="BI52" s="455"/>
      <c r="BJ52" s="338"/>
      <c r="BK52" s="41"/>
      <c r="BL52" s="41"/>
    </row>
    <row r="53" spans="1:64" ht="14.25" customHeight="1">
      <c r="A53" s="1151" t="s">
        <v>106</v>
      </c>
      <c r="B53" s="1152"/>
      <c r="C53" s="1152"/>
      <c r="D53" s="1152"/>
      <c r="E53" s="1152"/>
      <c r="F53" s="915">
        <v>2</v>
      </c>
      <c r="G53" s="382" t="str">
        <f>VLOOKUP($BI$3,[1]eMHH!$I$4:$DV$3046,16,FALSE)</f>
        <v>Lives in Village</v>
      </c>
      <c r="H53" s="1170"/>
      <c r="I53" s="1170"/>
      <c r="J53" s="1170"/>
      <c r="K53" s="783"/>
      <c r="L53" s="62"/>
      <c r="M53" s="62"/>
      <c r="N53" s="1171"/>
      <c r="O53" s="1157"/>
      <c r="P53" s="164"/>
      <c r="Q53" s="164"/>
      <c r="R53" s="164"/>
      <c r="S53" s="164"/>
      <c r="T53" s="164"/>
      <c r="U53" s="164"/>
      <c r="V53" s="164"/>
      <c r="W53" s="164"/>
      <c r="X53" s="1158"/>
      <c r="Y53" s="1172">
        <v>4</v>
      </c>
      <c r="Z53" s="1038" t="str">
        <f>VLOOKUP($BI$13,[1]eMHH!$I$4:$DV$3046,18,FALSE)</f>
        <v>Make Rules for Villagers</v>
      </c>
      <c r="AA53" s="1039"/>
      <c r="AB53" s="1039"/>
      <c r="AC53" s="1039"/>
      <c r="AD53" s="1039"/>
      <c r="AE53" s="1039"/>
      <c r="AF53" s="1040"/>
      <c r="AG53" s="206"/>
      <c r="AH53" s="1308"/>
      <c r="AI53" s="1309"/>
      <c r="AJ53" s="1309"/>
      <c r="AK53" s="1309"/>
      <c r="AL53" s="1309"/>
      <c r="AM53" s="1309"/>
      <c r="AN53" s="1310"/>
      <c r="AO53" s="1305"/>
      <c r="AP53" s="1306"/>
      <c r="AQ53" s="1306"/>
      <c r="AR53" s="1306"/>
      <c r="AS53" s="1306"/>
      <c r="AT53" s="1306"/>
      <c r="AU53" s="1306"/>
      <c r="AV53" s="1306"/>
      <c r="AW53" s="1306"/>
      <c r="AX53" s="1306"/>
      <c r="AY53" s="1306"/>
      <c r="AZ53" s="1306"/>
      <c r="BA53" s="1307"/>
      <c r="BB53" s="1098" t="str">
        <f>VLOOKUP($BI$24,[1]eMHH!$I$4:$DV$3046,18,FALSE)</f>
        <v>{Council 2}</v>
      </c>
      <c r="BC53" s="1099"/>
      <c r="BD53" s="1099"/>
      <c r="BE53" s="1099"/>
      <c r="BF53" s="1099"/>
      <c r="BG53" s="1099"/>
      <c r="BH53" s="1173"/>
      <c r="BI53" s="210"/>
      <c r="BJ53" s="338"/>
      <c r="BK53" s="41"/>
      <c r="BL53" s="41"/>
    </row>
    <row r="54" spans="1:64" ht="14.25" customHeight="1">
      <c r="A54" s="1151"/>
      <c r="B54" s="1152"/>
      <c r="C54" s="1152"/>
      <c r="D54" s="1152"/>
      <c r="E54" s="1152"/>
      <c r="F54" s="629">
        <v>3</v>
      </c>
      <c r="G54" s="386" t="str">
        <f>VLOOKUP($BI$3,[1]eMHH!$I$4:$DV$3046,17,FALSE)</f>
        <v>Does Not Live in Village, But Makes Decisions for Village</v>
      </c>
      <c r="H54" s="387"/>
      <c r="I54" s="387"/>
      <c r="J54" s="387"/>
      <c r="K54" s="387"/>
      <c r="L54" s="387"/>
      <c r="M54" s="387"/>
      <c r="N54" s="1097"/>
      <c r="O54" s="1157"/>
      <c r="P54" s="164"/>
      <c r="Q54" s="164"/>
      <c r="R54" s="164"/>
      <c r="S54" s="164"/>
      <c r="T54" s="164"/>
      <c r="U54" s="164"/>
      <c r="V54" s="164"/>
      <c r="W54" s="164"/>
      <c r="X54" s="1158"/>
      <c r="Y54" s="1174"/>
      <c r="Z54" s="1038"/>
      <c r="AA54" s="1039"/>
      <c r="AB54" s="1039"/>
      <c r="AC54" s="1039"/>
      <c r="AD54" s="1039"/>
      <c r="AE54" s="1039"/>
      <c r="AF54" s="1040"/>
      <c r="AG54" s="195">
        <v>9</v>
      </c>
      <c r="AH54" s="331" t="str">
        <f>VLOOKUP($BI$13,[1]eMHH!$I$4:$DV$3046,23,FALSE)</f>
        <v>Certify Documents</v>
      </c>
      <c r="AI54" s="199"/>
      <c r="AJ54" s="199"/>
      <c r="AK54" s="199"/>
      <c r="AL54" s="199"/>
      <c r="AM54" s="199"/>
      <c r="AN54" s="1093"/>
      <c r="AO54" s="1305"/>
      <c r="AP54" s="1306"/>
      <c r="AQ54" s="1306"/>
      <c r="AR54" s="1306"/>
      <c r="AS54" s="1306"/>
      <c r="AT54" s="1306"/>
      <c r="AU54" s="1306"/>
      <c r="AV54" s="1306"/>
      <c r="AW54" s="1306"/>
      <c r="AX54" s="1306"/>
      <c r="AY54" s="1306"/>
      <c r="AZ54" s="1306"/>
      <c r="BA54" s="1307"/>
      <c r="BB54" s="1103">
        <v>1</v>
      </c>
      <c r="BC54" s="1095" t="str">
        <f>VLOOKUP($BI$24,[1]eMHH!$I$4:$DV$3046,19,FALSE)</f>
        <v>No</v>
      </c>
      <c r="BD54" s="161"/>
      <c r="BE54" s="161"/>
      <c r="BF54" s="1104" t="s">
        <v>7</v>
      </c>
      <c r="BG54" s="808"/>
      <c r="BH54" s="1164" t="s">
        <v>0</v>
      </c>
      <c r="BI54" s="338"/>
      <c r="BJ54" s="455"/>
      <c r="BK54" s="41"/>
      <c r="BL54" s="41"/>
    </row>
    <row r="55" spans="1:64" ht="14.25" customHeight="1" thickBot="1">
      <c r="A55" s="1151" t="s">
        <v>100</v>
      </c>
      <c r="B55" s="1152"/>
      <c r="C55" s="1152"/>
      <c r="D55" s="1152"/>
      <c r="E55" s="1153"/>
      <c r="F55" s="1176"/>
      <c r="G55" s="390"/>
      <c r="H55" s="391"/>
      <c r="I55" s="391"/>
      <c r="J55" s="391"/>
      <c r="K55" s="391"/>
      <c r="L55" s="391"/>
      <c r="M55" s="391"/>
      <c r="N55" s="1177"/>
      <c r="O55" s="1157"/>
      <c r="P55" s="164"/>
      <c r="Q55" s="164"/>
      <c r="R55" s="164"/>
      <c r="S55" s="164"/>
      <c r="T55" s="164"/>
      <c r="U55" s="164"/>
      <c r="V55" s="164"/>
      <c r="W55" s="164"/>
      <c r="X55" s="1158"/>
      <c r="Y55" s="1092">
        <v>5</v>
      </c>
      <c r="Z55" s="250" t="str">
        <f>VLOOKUP($BI$13,[1]eMHH!$I$4:$DV$3046,19,FALSE)</f>
        <v>Promote Good Behavior</v>
      </c>
      <c r="AA55" s="978"/>
      <c r="AB55" s="978"/>
      <c r="AC55" s="978"/>
      <c r="AD55" s="978"/>
      <c r="AE55" s="264"/>
      <c r="AF55" s="264"/>
      <c r="AG55" s="175">
        <v>10</v>
      </c>
      <c r="AH55" s="828" t="str">
        <f>VLOOKUP($BI$13,[1]eMHH!$I$4:$DV$3046,24,FALSE)</f>
        <v>Deliver Religious Services</v>
      </c>
      <c r="AI55" s="1178"/>
      <c r="AJ55" s="1178"/>
      <c r="AK55" s="1178"/>
      <c r="AL55" s="1178"/>
      <c r="AM55" s="1178"/>
      <c r="AN55" s="1101"/>
      <c r="AO55" s="1305"/>
      <c r="AP55" s="1306"/>
      <c r="AQ55" s="1306"/>
      <c r="AR55" s="1306"/>
      <c r="AS55" s="1306"/>
      <c r="AT55" s="1306"/>
      <c r="AU55" s="1306"/>
      <c r="AV55" s="1306"/>
      <c r="AW55" s="1306"/>
      <c r="AX55" s="1306"/>
      <c r="AY55" s="1306"/>
      <c r="AZ55" s="1306"/>
      <c r="BA55" s="1307"/>
      <c r="BB55" s="1094">
        <v>2</v>
      </c>
      <c r="BC55" s="1095" t="str">
        <f>VLOOKUP($BI$24,[1]eMHH!$I$4:$DV$3046,20,FALSE)</f>
        <v>Yes</v>
      </c>
      <c r="BD55" s="161"/>
      <c r="BE55" s="161"/>
      <c r="BF55" s="1096"/>
      <c r="BG55" s="669"/>
      <c r="BH55" s="1169" t="s">
        <v>1</v>
      </c>
      <c r="BI55" s="338"/>
      <c r="BJ55" s="161"/>
    </row>
    <row r="56" spans="1:64" ht="14.25" customHeight="1">
      <c r="A56" s="1151"/>
      <c r="B56" s="1152"/>
      <c r="C56" s="1152"/>
      <c r="D56" s="1152"/>
      <c r="E56" s="1153"/>
      <c r="F56" s="1182" t="s">
        <v>0</v>
      </c>
      <c r="G56" s="250" t="s">
        <v>84</v>
      </c>
      <c r="H56" s="251"/>
      <c r="I56" s="251"/>
      <c r="J56" s="1183" t="s">
        <v>92</v>
      </c>
      <c r="K56" s="1183"/>
      <c r="L56" s="1183"/>
      <c r="M56" s="1183"/>
      <c r="N56" s="1184"/>
      <c r="O56" s="1157"/>
      <c r="P56" s="164"/>
      <c r="Q56" s="164"/>
      <c r="R56" s="164"/>
      <c r="S56" s="164"/>
      <c r="T56" s="164"/>
      <c r="U56" s="164"/>
      <c r="V56" s="164"/>
      <c r="W56" s="164"/>
      <c r="X56" s="1158"/>
      <c r="Y56" s="1172">
        <v>6</v>
      </c>
      <c r="Z56" s="1168" t="str">
        <f>VLOOKUP($BI$13,[1]eMHH!$I$4:$DV$3046,20,FALSE)</f>
        <v>Communicate with NGOs</v>
      </c>
      <c r="AA56" s="1090"/>
      <c r="AB56" s="1090"/>
      <c r="AC56" s="1090"/>
      <c r="AD56" s="1090"/>
      <c r="AE56" s="1090"/>
      <c r="AF56" s="1090"/>
      <c r="AG56" s="200">
        <v>11</v>
      </c>
      <c r="AH56" s="564" t="str">
        <f>VLOOKUP($BI$13,[1]eMHH!$I$4:$DV$3046,25,FALSE)</f>
        <v>Manage Development Projects</v>
      </c>
      <c r="AI56" s="564"/>
      <c r="AJ56" s="564"/>
      <c r="AK56" s="564"/>
      <c r="AL56" s="564"/>
      <c r="AM56" s="1185"/>
      <c r="AN56" s="1186"/>
      <c r="AO56" s="1305"/>
      <c r="AP56" s="1306"/>
      <c r="AQ56" s="1306"/>
      <c r="AR56" s="1306"/>
      <c r="AS56" s="1306"/>
      <c r="AT56" s="1306"/>
      <c r="AU56" s="1306"/>
      <c r="AV56" s="1306"/>
      <c r="AW56" s="1306"/>
      <c r="AX56" s="1306"/>
      <c r="AY56" s="1306"/>
      <c r="AZ56" s="1306"/>
      <c r="BA56" s="1307"/>
      <c r="BB56" s="1098" t="str">
        <f>VLOOKUP($BI$24,[1]eMHH!$I$4:$DV$3046,21,FALSE)</f>
        <v>{Council 3}</v>
      </c>
      <c r="BC56" s="1099"/>
      <c r="BD56" s="1099"/>
      <c r="BE56" s="1099"/>
      <c r="BF56" s="1099"/>
      <c r="BG56" s="1099"/>
      <c r="BH56" s="1173"/>
      <c r="BI56" s="455"/>
      <c r="BJ56" s="41"/>
    </row>
    <row r="57" spans="1:64" ht="14.25" customHeight="1">
      <c r="A57" s="1719" t="s">
        <v>107</v>
      </c>
      <c r="B57" s="1152"/>
      <c r="C57" s="1152"/>
      <c r="D57" s="1152"/>
      <c r="E57" s="1152"/>
      <c r="F57" s="1176" t="s">
        <v>1</v>
      </c>
      <c r="G57" s="269" t="s">
        <v>85</v>
      </c>
      <c r="H57" s="270"/>
      <c r="I57" s="270"/>
      <c r="J57" s="1187" t="s">
        <v>92</v>
      </c>
      <c r="K57" s="1187"/>
      <c r="L57" s="1187"/>
      <c r="M57" s="1187"/>
      <c r="N57" s="1188"/>
      <c r="O57" s="1157"/>
      <c r="P57" s="164"/>
      <c r="Q57" s="164"/>
      <c r="R57" s="164"/>
      <c r="S57" s="164"/>
      <c r="T57" s="164"/>
      <c r="U57" s="164"/>
      <c r="V57" s="164"/>
      <c r="W57" s="164"/>
      <c r="X57" s="1158"/>
      <c r="Y57" s="1189"/>
      <c r="Z57" s="1190"/>
      <c r="AA57" s="1191"/>
      <c r="AB57" s="1191"/>
      <c r="AC57" s="1191"/>
      <c r="AD57" s="1191"/>
      <c r="AE57" s="1191"/>
      <c r="AF57" s="1191"/>
      <c r="AG57" s="206"/>
      <c r="AH57" s="483"/>
      <c r="AI57" s="483"/>
      <c r="AJ57" s="483"/>
      <c r="AK57" s="483"/>
      <c r="AL57" s="483"/>
      <c r="AM57" s="175" t="s">
        <v>0</v>
      </c>
      <c r="AN57" s="1164" t="s">
        <v>1</v>
      </c>
      <c r="AO57" s="1305"/>
      <c r="AP57" s="1306"/>
      <c r="AQ57" s="1306"/>
      <c r="AR57" s="1306"/>
      <c r="AS57" s="1306"/>
      <c r="AT57" s="1306"/>
      <c r="AU57" s="1306"/>
      <c r="AV57" s="1306"/>
      <c r="AW57" s="1306"/>
      <c r="AX57" s="1306"/>
      <c r="AY57" s="1306"/>
      <c r="AZ57" s="1306"/>
      <c r="BA57" s="1307"/>
      <c r="BB57" s="1092">
        <v>1</v>
      </c>
      <c r="BC57" s="1163" t="str">
        <f>VLOOKUP($BI$24,[1]eMHH!$I$4:$DV$3046,19,FALSE)</f>
        <v>No</v>
      </c>
      <c r="BD57" s="218"/>
      <c r="BE57" s="218"/>
      <c r="BF57" s="1104" t="s">
        <v>7</v>
      </c>
      <c r="BG57" s="808"/>
      <c r="BH57" s="1164" t="s">
        <v>0</v>
      </c>
      <c r="BI57" s="161"/>
      <c r="BJ57" s="41"/>
      <c r="BK57" s="41"/>
      <c r="BL57" s="41"/>
    </row>
    <row r="58" spans="1:64" ht="14.25" customHeight="1">
      <c r="A58" s="1151"/>
      <c r="B58" s="1152"/>
      <c r="C58" s="1152"/>
      <c r="D58" s="1152"/>
      <c r="E58" s="1152"/>
      <c r="F58" s="1154"/>
      <c r="G58" s="269"/>
      <c r="H58" s="270"/>
      <c r="I58" s="270"/>
      <c r="J58" s="1187"/>
      <c r="K58" s="1187"/>
      <c r="L58" s="1187"/>
      <c r="M58" s="1187"/>
      <c r="N58" s="1188"/>
      <c r="O58" s="1198"/>
      <c r="P58" s="1199"/>
      <c r="Q58" s="1199"/>
      <c r="R58" s="1199"/>
      <c r="S58" s="1199"/>
      <c r="T58" s="1199"/>
      <c r="U58" s="1199"/>
      <c r="V58" s="1199"/>
      <c r="W58" s="1199"/>
      <c r="X58" s="1200"/>
      <c r="Y58" s="1172" t="s">
        <v>9</v>
      </c>
      <c r="Z58" s="451"/>
      <c r="AA58" s="452"/>
      <c r="AB58" s="452"/>
      <c r="AC58" s="452"/>
      <c r="AD58" s="452"/>
      <c r="AE58" s="452"/>
      <c r="AF58" s="452"/>
      <c r="AG58" s="452"/>
      <c r="AH58" s="452"/>
      <c r="AI58" s="452"/>
      <c r="AJ58" s="452"/>
      <c r="AK58" s="452"/>
      <c r="AL58" s="452"/>
      <c r="AM58" s="452"/>
      <c r="AN58" s="1201"/>
      <c r="AO58" s="1305"/>
      <c r="AP58" s="1306"/>
      <c r="AQ58" s="1306"/>
      <c r="AR58" s="1306"/>
      <c r="AS58" s="1306"/>
      <c r="AT58" s="1306"/>
      <c r="AU58" s="1306"/>
      <c r="AV58" s="1306"/>
      <c r="AW58" s="1306"/>
      <c r="AX58" s="1306"/>
      <c r="AY58" s="1306"/>
      <c r="AZ58" s="1306"/>
      <c r="BA58" s="1307"/>
      <c r="BB58" s="1092">
        <v>2</v>
      </c>
      <c r="BC58" s="1205" t="str">
        <f>VLOOKUP($BI$24,[1]eMHH!$I$4:$DV$3046,20,FALSE)</f>
        <v>Yes</v>
      </c>
      <c r="BD58" s="220"/>
      <c r="BE58" s="220"/>
      <c r="BF58" s="1206"/>
      <c r="BG58" s="1074"/>
      <c r="BH58" s="1164" t="s">
        <v>1</v>
      </c>
      <c r="BI58" s="41"/>
      <c r="BJ58" s="41"/>
      <c r="BK58" s="41"/>
      <c r="BL58" s="41"/>
    </row>
    <row r="59" spans="1:64" ht="15" customHeight="1" thickBot="1">
      <c r="A59" s="1208"/>
      <c r="B59" s="1209"/>
      <c r="C59" s="1209"/>
      <c r="D59" s="1209"/>
      <c r="E59" s="1209"/>
      <c r="F59" s="1211"/>
      <c r="G59" s="1212"/>
      <c r="H59" s="1213"/>
      <c r="I59" s="1213"/>
      <c r="J59" s="1214"/>
      <c r="K59" s="1214"/>
      <c r="L59" s="1214"/>
      <c r="M59" s="1214"/>
      <c r="N59" s="1215"/>
      <c r="O59" s="1216" t="s">
        <v>0</v>
      </c>
      <c r="P59" s="1217" t="s">
        <v>84</v>
      </c>
      <c r="Q59" s="1218"/>
      <c r="R59" s="1218"/>
      <c r="S59" s="1219" t="s">
        <v>1</v>
      </c>
      <c r="T59" s="1217" t="s">
        <v>85</v>
      </c>
      <c r="U59" s="1218"/>
      <c r="V59" s="1220"/>
      <c r="W59" s="1221"/>
      <c r="X59" s="1222"/>
      <c r="Y59" s="1223"/>
      <c r="Z59" s="1224"/>
      <c r="AA59" s="1225"/>
      <c r="AB59" s="1225"/>
      <c r="AC59" s="1225"/>
      <c r="AD59" s="1225"/>
      <c r="AE59" s="1225"/>
      <c r="AF59" s="1225"/>
      <c r="AG59" s="1225"/>
      <c r="AH59" s="1225"/>
      <c r="AI59" s="1225"/>
      <c r="AJ59" s="1225"/>
      <c r="AK59" s="1225"/>
      <c r="AL59" s="1225"/>
      <c r="AM59" s="1225"/>
      <c r="AN59" s="1226"/>
      <c r="AO59" s="1311"/>
      <c r="AP59" s="1312"/>
      <c r="AQ59" s="1312"/>
      <c r="AR59" s="1312"/>
      <c r="AS59" s="1312"/>
      <c r="AT59" s="1312"/>
      <c r="AU59" s="1312"/>
      <c r="AV59" s="1312"/>
      <c r="AW59" s="1312"/>
      <c r="AX59" s="1312"/>
      <c r="AY59" s="1312"/>
      <c r="AZ59" s="1312"/>
      <c r="BA59" s="1313"/>
      <c r="BB59" s="1231"/>
      <c r="BC59" s="1232"/>
      <c r="BD59" s="1232"/>
      <c r="BE59" s="1232"/>
      <c r="BF59" s="1233"/>
      <c r="BG59" s="1232"/>
      <c r="BH59" s="1234"/>
      <c r="BI59" s="41"/>
      <c r="BJ59" s="41"/>
      <c r="BK59" s="41"/>
      <c r="BL59" s="41"/>
    </row>
    <row r="60" spans="1:64" ht="8.1" customHeight="1" thickTop="1" thickBot="1">
      <c r="A60" s="1235"/>
      <c r="B60" s="1235"/>
      <c r="C60" s="1235"/>
      <c r="D60" s="178"/>
      <c r="E60" s="199"/>
      <c r="F60" s="161"/>
      <c r="G60" s="161"/>
      <c r="H60" s="161"/>
      <c r="I60" s="411"/>
      <c r="J60" s="161"/>
      <c r="K60" s="161"/>
      <c r="L60" s="161"/>
      <c r="M60" s="178"/>
      <c r="N60" s="199"/>
      <c r="O60" s="161"/>
      <c r="P60" s="161"/>
      <c r="Q60" s="161"/>
      <c r="R60" s="161"/>
      <c r="S60" s="161"/>
      <c r="T60" s="161"/>
      <c r="U60" s="161"/>
      <c r="V60" s="161"/>
      <c r="W60" s="161"/>
      <c r="X60" s="161"/>
      <c r="Y60" s="178"/>
      <c r="Z60" s="179"/>
      <c r="AA60" s="179"/>
      <c r="AB60" s="161"/>
      <c r="AC60" s="161"/>
      <c r="AD60" s="161"/>
      <c r="AE60" s="161"/>
      <c r="AF60" s="161"/>
      <c r="AG60" s="161"/>
      <c r="AH60" s="161"/>
      <c r="AI60" s="161"/>
      <c r="AJ60" s="161"/>
      <c r="AK60" s="161"/>
      <c r="AL60" s="161"/>
      <c r="AM60" s="178"/>
      <c r="AN60" s="236"/>
      <c r="AO60" s="236"/>
      <c r="AP60" s="236"/>
      <c r="AQ60" s="236"/>
      <c r="AR60" s="178"/>
      <c r="AS60" s="199"/>
      <c r="AT60" s="199"/>
      <c r="AU60" s="161"/>
      <c r="AV60" s="161"/>
      <c r="AW60" s="161"/>
      <c r="AX60" s="161"/>
      <c r="AY60" s="161"/>
      <c r="AZ60" s="161"/>
      <c r="BA60" s="161"/>
      <c r="BB60" s="161"/>
      <c r="BC60" s="178"/>
      <c r="BD60" s="178"/>
      <c r="BE60" s="1237"/>
      <c r="BF60" s="62"/>
      <c r="BG60" s="815"/>
      <c r="BH60" s="178"/>
      <c r="BI60" s="41"/>
      <c r="BJ60" s="41"/>
      <c r="BK60" s="41"/>
      <c r="BL60" s="41"/>
    </row>
    <row r="61" spans="1:64" ht="15" customHeight="1" thickTop="1">
      <c r="A61" s="1125" t="s">
        <v>108</v>
      </c>
      <c r="B61" s="1126"/>
      <c r="C61" s="1126"/>
      <c r="D61" s="1126"/>
      <c r="E61" s="1127"/>
      <c r="F61" s="1128">
        <v>1</v>
      </c>
      <c r="G61" s="1129" t="str">
        <f>VLOOKUP($BI$3,[1]eMHH!$I$4:$DV$3046,15,FALSE)</f>
        <v>Neither Lives in Village Nor Makes Decisions for Village</v>
      </c>
      <c r="H61" s="1130"/>
      <c r="I61" s="1130"/>
      <c r="J61" s="1130"/>
      <c r="K61" s="1130"/>
      <c r="L61" s="1130"/>
      <c r="M61" s="1130"/>
      <c r="N61" s="1131"/>
      <c r="O61" s="1132"/>
      <c r="P61" s="1133"/>
      <c r="Q61" s="1133"/>
      <c r="R61" s="1133"/>
      <c r="S61" s="1133"/>
      <c r="T61" s="1133"/>
      <c r="U61" s="1133"/>
      <c r="V61" s="1133"/>
      <c r="W61" s="1133"/>
      <c r="X61" s="1134"/>
      <c r="Y61" s="1135">
        <v>1</v>
      </c>
      <c r="Z61" s="1136" t="str">
        <f>VLOOKUP($BI$13,[1]eMHH!$I$4:$DV$3046,15,FALSE)</f>
        <v>Nothing</v>
      </c>
      <c r="AA61" s="1137"/>
      <c r="AB61" s="1137"/>
      <c r="AC61" s="1137"/>
      <c r="AD61" s="1137"/>
      <c r="AE61" s="1137"/>
      <c r="AF61" s="1137"/>
      <c r="AG61" s="1138">
        <v>7</v>
      </c>
      <c r="AH61" s="1139" t="str">
        <f>VLOOKUP($BI$13,[1]eMHH!$I$4:$DV$3046,21,FALSE)</f>
        <v>Negotiate / Liase with District or Provincial Government</v>
      </c>
      <c r="AI61" s="1139"/>
      <c r="AJ61" s="1139"/>
      <c r="AK61" s="1139"/>
      <c r="AL61" s="1139"/>
      <c r="AM61" s="1139"/>
      <c r="AN61" s="1139"/>
      <c r="AO61" s="1314"/>
      <c r="AP61" s="1303"/>
      <c r="AQ61" s="1303"/>
      <c r="AR61" s="1303"/>
      <c r="AS61" s="1303"/>
      <c r="AT61" s="1303"/>
      <c r="AU61" s="1303"/>
      <c r="AV61" s="1303"/>
      <c r="AW61" s="1303"/>
      <c r="AX61" s="1303"/>
      <c r="AY61" s="1303"/>
      <c r="AZ61" s="1303"/>
      <c r="BA61" s="1315"/>
      <c r="BB61" s="1148" t="str">
        <f>VLOOKUP($BI$24,[1]eMHH!$I$4:$DV$3046,15,FALSE)</f>
        <v>{Council 1}</v>
      </c>
      <c r="BC61" s="1148"/>
      <c r="BD61" s="1148"/>
      <c r="BE61" s="1148"/>
      <c r="BF61" s="1148"/>
      <c r="BG61" s="1148"/>
      <c r="BH61" s="1149"/>
      <c r="BI61" s="41"/>
      <c r="BJ61" s="41"/>
      <c r="BK61" s="41"/>
      <c r="BL61" s="41"/>
    </row>
    <row r="62" spans="1:64" ht="15" customHeight="1">
      <c r="A62" s="1151"/>
      <c r="B62" s="1152"/>
      <c r="C62" s="1152"/>
      <c r="D62" s="1152"/>
      <c r="E62" s="1153"/>
      <c r="F62" s="1154"/>
      <c r="G62" s="1155"/>
      <c r="H62" s="999"/>
      <c r="I62" s="999"/>
      <c r="J62" s="999"/>
      <c r="K62" s="999"/>
      <c r="L62" s="999"/>
      <c r="M62" s="999"/>
      <c r="N62" s="1156"/>
      <c r="O62" s="1157"/>
      <c r="P62" s="164"/>
      <c r="Q62" s="164"/>
      <c r="R62" s="164"/>
      <c r="S62" s="164"/>
      <c r="T62" s="164"/>
      <c r="U62" s="164"/>
      <c r="V62" s="164"/>
      <c r="W62" s="164"/>
      <c r="X62" s="1158"/>
      <c r="Y62" s="1092">
        <v>2</v>
      </c>
      <c r="Z62" s="250" t="str">
        <f>VLOOKUP($BI$13,[1]eMHH!$I$4:$DV$3046,16,FALSE)</f>
        <v>Resolve Disputes</v>
      </c>
      <c r="AA62" s="264"/>
      <c r="AB62" s="264"/>
      <c r="AC62" s="543"/>
      <c r="AD62" s="543"/>
      <c r="AE62" s="264"/>
      <c r="AF62" s="264"/>
      <c r="AG62" s="206"/>
      <c r="AH62" s="595"/>
      <c r="AI62" s="595"/>
      <c r="AJ62" s="595"/>
      <c r="AK62" s="595"/>
      <c r="AL62" s="595"/>
      <c r="AM62" s="595"/>
      <c r="AN62" s="595"/>
      <c r="AO62" s="1316"/>
      <c r="AP62" s="1306"/>
      <c r="AQ62" s="1306"/>
      <c r="AR62" s="1306"/>
      <c r="AS62" s="1306"/>
      <c r="AT62" s="1306"/>
      <c r="AU62" s="1306"/>
      <c r="AV62" s="1306"/>
      <c r="AW62" s="1306"/>
      <c r="AX62" s="1306"/>
      <c r="AY62" s="1306"/>
      <c r="AZ62" s="1306"/>
      <c r="BA62" s="1317"/>
      <c r="BB62" s="1318">
        <v>1</v>
      </c>
      <c r="BC62" s="1163" t="str">
        <f>VLOOKUP($BI$24,[1]eMHH!$I$4:$DV$3046,16,FALSE)</f>
        <v>No</v>
      </c>
      <c r="BD62" s="218"/>
      <c r="BE62" s="161"/>
      <c r="BF62" s="1104" t="s">
        <v>7</v>
      </c>
      <c r="BG62" s="808"/>
      <c r="BH62" s="1164" t="s">
        <v>0</v>
      </c>
      <c r="BI62" s="41"/>
      <c r="BJ62" s="41"/>
      <c r="BK62" s="41"/>
      <c r="BL62" s="41"/>
    </row>
    <row r="63" spans="1:64" ht="15" customHeight="1" thickBot="1">
      <c r="A63" s="1151"/>
      <c r="B63" s="1152"/>
      <c r="C63" s="1152"/>
      <c r="D63" s="1152"/>
      <c r="E63" s="1153"/>
      <c r="F63" s="911"/>
      <c r="G63" s="1165" t="s">
        <v>92</v>
      </c>
      <c r="H63" s="1166"/>
      <c r="I63" s="1166"/>
      <c r="J63" s="1166"/>
      <c r="K63" s="1166"/>
      <c r="L63" s="1166"/>
      <c r="M63" s="1166"/>
      <c r="N63" s="1167"/>
      <c r="O63" s="1157"/>
      <c r="P63" s="164"/>
      <c r="Q63" s="164"/>
      <c r="R63" s="164"/>
      <c r="S63" s="164"/>
      <c r="T63" s="164"/>
      <c r="U63" s="164"/>
      <c r="V63" s="164"/>
      <c r="W63" s="164"/>
      <c r="X63" s="1158"/>
      <c r="Y63" s="1094">
        <v>3</v>
      </c>
      <c r="Z63" s="250" t="str">
        <f>VLOOKUP($BI$13,[1]eMHH!$I$4:$DV$3046,17,FALSE)</f>
        <v>Protect Village from Attack</v>
      </c>
      <c r="AA63" s="969"/>
      <c r="AB63" s="969"/>
      <c r="AC63" s="969"/>
      <c r="AD63" s="969"/>
      <c r="AE63" s="264"/>
      <c r="AF63" s="264"/>
      <c r="AG63" s="200">
        <v>8</v>
      </c>
      <c r="AH63" s="1179" t="str">
        <f>VLOOKUP($BI$13,[1]eMHH!$I$4:$DV$3046,22,FALSE)</f>
        <v>Negotiate / Liase with Central Government</v>
      </c>
      <c r="AI63" s="1180"/>
      <c r="AJ63" s="1180"/>
      <c r="AK63" s="1180"/>
      <c r="AL63" s="1180"/>
      <c r="AM63" s="1180"/>
      <c r="AN63" s="1180"/>
      <c r="AO63" s="1316"/>
      <c r="AP63" s="1306"/>
      <c r="AQ63" s="1306"/>
      <c r="AR63" s="1306"/>
      <c r="AS63" s="1306"/>
      <c r="AT63" s="1306"/>
      <c r="AU63" s="1306"/>
      <c r="AV63" s="1306"/>
      <c r="AW63" s="1306"/>
      <c r="AX63" s="1306"/>
      <c r="AY63" s="1306"/>
      <c r="AZ63" s="1306"/>
      <c r="BA63" s="1317"/>
      <c r="BB63" s="1319">
        <v>2</v>
      </c>
      <c r="BC63" s="1095" t="str">
        <f>VLOOKUP($BI$24,[1]eMHH!$I$4:$DV$3046,17,FALSE)</f>
        <v>Yes</v>
      </c>
      <c r="BD63" s="161"/>
      <c r="BE63" s="161"/>
      <c r="BF63" s="1096"/>
      <c r="BG63" s="669"/>
      <c r="BH63" s="1169" t="s">
        <v>1</v>
      </c>
      <c r="BI63" s="41"/>
      <c r="BJ63" s="210"/>
      <c r="BK63" s="41"/>
      <c r="BL63" s="41"/>
    </row>
    <row r="64" spans="1:64" ht="15" customHeight="1">
      <c r="A64" s="1151"/>
      <c r="B64" s="1152"/>
      <c r="C64" s="1152"/>
      <c r="D64" s="1152"/>
      <c r="E64" s="1153"/>
      <c r="F64" s="915">
        <v>2</v>
      </c>
      <c r="G64" s="382" t="str">
        <f>VLOOKUP($BI$3,[1]eMHH!$I$4:$DV$3046,16,FALSE)</f>
        <v>Lives in Village</v>
      </c>
      <c r="H64" s="1170"/>
      <c r="I64" s="1170"/>
      <c r="J64" s="1170"/>
      <c r="K64" s="783"/>
      <c r="L64" s="62"/>
      <c r="M64" s="62"/>
      <c r="N64" s="1171"/>
      <c r="O64" s="1157"/>
      <c r="P64" s="164"/>
      <c r="Q64" s="164"/>
      <c r="R64" s="164"/>
      <c r="S64" s="164"/>
      <c r="T64" s="164"/>
      <c r="U64" s="164"/>
      <c r="V64" s="164"/>
      <c r="W64" s="164"/>
      <c r="X64" s="1158"/>
      <c r="Y64" s="1172">
        <v>4</v>
      </c>
      <c r="Z64" s="1038" t="str">
        <f>VLOOKUP($BI$13,[1]eMHH!$I$4:$DV$3046,18,FALSE)</f>
        <v>Make Rules for Villagers</v>
      </c>
      <c r="AA64" s="1039"/>
      <c r="AB64" s="1039"/>
      <c r="AC64" s="1039"/>
      <c r="AD64" s="1039"/>
      <c r="AE64" s="1039"/>
      <c r="AF64" s="1040"/>
      <c r="AG64" s="206"/>
      <c r="AH64" s="1308"/>
      <c r="AI64" s="1309"/>
      <c r="AJ64" s="1309"/>
      <c r="AK64" s="1309"/>
      <c r="AL64" s="1309"/>
      <c r="AM64" s="1309"/>
      <c r="AN64" s="1309"/>
      <c r="AO64" s="1316"/>
      <c r="AP64" s="1306"/>
      <c r="AQ64" s="1306"/>
      <c r="AR64" s="1306"/>
      <c r="AS64" s="1306"/>
      <c r="AT64" s="1306"/>
      <c r="AU64" s="1306"/>
      <c r="AV64" s="1306"/>
      <c r="AW64" s="1306"/>
      <c r="AX64" s="1306"/>
      <c r="AY64" s="1306"/>
      <c r="AZ64" s="1306"/>
      <c r="BA64" s="1317"/>
      <c r="BB64" s="1099" t="str">
        <f>VLOOKUP($BI$24,[1]eMHH!$I$4:$DV$3046,18,FALSE)</f>
        <v>{Council 2}</v>
      </c>
      <c r="BC64" s="1099"/>
      <c r="BD64" s="1099"/>
      <c r="BE64" s="1099"/>
      <c r="BF64" s="1099"/>
      <c r="BG64" s="1099"/>
      <c r="BH64" s="1173"/>
      <c r="BI64" s="41"/>
      <c r="BJ64" s="338"/>
      <c r="BK64" s="41"/>
      <c r="BL64" s="41"/>
    </row>
    <row r="65" spans="1:64" ht="15" customHeight="1">
      <c r="A65" s="1151"/>
      <c r="B65" s="1152"/>
      <c r="C65" s="1152"/>
      <c r="D65" s="1152"/>
      <c r="E65" s="1153"/>
      <c r="F65" s="629">
        <v>3</v>
      </c>
      <c r="G65" s="386" t="str">
        <f>VLOOKUP($BI$3,[1]eMHH!$I$4:$DV$3046,17,FALSE)</f>
        <v>Does Not Live in Village, But Makes Decisions for Village</v>
      </c>
      <c r="H65" s="387"/>
      <c r="I65" s="387"/>
      <c r="J65" s="387"/>
      <c r="K65" s="387"/>
      <c r="L65" s="387"/>
      <c r="M65" s="387"/>
      <c r="N65" s="1097"/>
      <c r="O65" s="1157"/>
      <c r="P65" s="164"/>
      <c r="Q65" s="164"/>
      <c r="R65" s="164"/>
      <c r="S65" s="164"/>
      <c r="T65" s="164"/>
      <c r="U65" s="164"/>
      <c r="V65" s="164"/>
      <c r="W65" s="164"/>
      <c r="X65" s="1158"/>
      <c r="Y65" s="1174"/>
      <c r="Z65" s="1038"/>
      <c r="AA65" s="1039"/>
      <c r="AB65" s="1039"/>
      <c r="AC65" s="1039"/>
      <c r="AD65" s="1039"/>
      <c r="AE65" s="1039"/>
      <c r="AF65" s="1040"/>
      <c r="AG65" s="195">
        <v>9</v>
      </c>
      <c r="AH65" s="331" t="str">
        <f>VLOOKUP($BI$13,[1]eMHH!$I$4:$DV$3046,23,FALSE)</f>
        <v>Certify Documents</v>
      </c>
      <c r="AI65" s="199"/>
      <c r="AJ65" s="199"/>
      <c r="AK65" s="199"/>
      <c r="AL65" s="199"/>
      <c r="AM65" s="199"/>
      <c r="AN65" s="161"/>
      <c r="AO65" s="1316"/>
      <c r="AP65" s="1306"/>
      <c r="AQ65" s="1306"/>
      <c r="AR65" s="1306"/>
      <c r="AS65" s="1306"/>
      <c r="AT65" s="1306"/>
      <c r="AU65" s="1306"/>
      <c r="AV65" s="1306"/>
      <c r="AW65" s="1306"/>
      <c r="AX65" s="1306"/>
      <c r="AY65" s="1306"/>
      <c r="AZ65" s="1306"/>
      <c r="BA65" s="1317"/>
      <c r="BB65" s="1320">
        <v>1</v>
      </c>
      <c r="BC65" s="1095" t="str">
        <f>VLOOKUP($BI$24,[1]eMHH!$I$4:$DV$3046,19,FALSE)</f>
        <v>No</v>
      </c>
      <c r="BD65" s="161"/>
      <c r="BE65" s="161"/>
      <c r="BF65" s="1104" t="s">
        <v>7</v>
      </c>
      <c r="BG65" s="808"/>
      <c r="BH65" s="1164" t="s">
        <v>0</v>
      </c>
      <c r="BI65" s="210"/>
      <c r="BJ65" s="210"/>
      <c r="BK65" s="41"/>
      <c r="BL65" s="41"/>
    </row>
    <row r="66" spans="1:64" ht="15" customHeight="1" thickBot="1">
      <c r="A66" s="1151"/>
      <c r="B66" s="1152"/>
      <c r="C66" s="1152"/>
      <c r="D66" s="1152"/>
      <c r="E66" s="1153"/>
      <c r="F66" s="1176"/>
      <c r="G66" s="390"/>
      <c r="H66" s="391"/>
      <c r="I66" s="391"/>
      <c r="J66" s="391"/>
      <c r="K66" s="391"/>
      <c r="L66" s="391"/>
      <c r="M66" s="391"/>
      <c r="N66" s="1177"/>
      <c r="O66" s="1157"/>
      <c r="P66" s="164"/>
      <c r="Q66" s="164"/>
      <c r="R66" s="164"/>
      <c r="S66" s="164"/>
      <c r="T66" s="164"/>
      <c r="U66" s="164"/>
      <c r="V66" s="164"/>
      <c r="W66" s="164"/>
      <c r="X66" s="1158"/>
      <c r="Y66" s="1092">
        <v>5</v>
      </c>
      <c r="Z66" s="250" t="str">
        <f>VLOOKUP($BI$13,[1]eMHH!$I$4:$DV$3046,19,FALSE)</f>
        <v>Promote Good Behavior</v>
      </c>
      <c r="AA66" s="978"/>
      <c r="AB66" s="978"/>
      <c r="AC66" s="978"/>
      <c r="AD66" s="978"/>
      <c r="AE66" s="264"/>
      <c r="AF66" s="264"/>
      <c r="AG66" s="175">
        <v>10</v>
      </c>
      <c r="AH66" s="828" t="str">
        <f>VLOOKUP($BI$13,[1]eMHH!$I$4:$DV$3046,24,FALSE)</f>
        <v>Deliver Religious Services</v>
      </c>
      <c r="AI66" s="1178"/>
      <c r="AJ66" s="1178"/>
      <c r="AK66" s="1178"/>
      <c r="AL66" s="1178"/>
      <c r="AM66" s="1178"/>
      <c r="AN66" s="264"/>
      <c r="AO66" s="1316"/>
      <c r="AP66" s="1306"/>
      <c r="AQ66" s="1306"/>
      <c r="AR66" s="1306"/>
      <c r="AS66" s="1306"/>
      <c r="AT66" s="1306"/>
      <c r="AU66" s="1306"/>
      <c r="AV66" s="1306"/>
      <c r="AW66" s="1306"/>
      <c r="AX66" s="1306"/>
      <c r="AY66" s="1306"/>
      <c r="AZ66" s="1306"/>
      <c r="BA66" s="1317"/>
      <c r="BB66" s="1319">
        <v>2</v>
      </c>
      <c r="BC66" s="1095" t="str">
        <f>VLOOKUP($BI$24,[1]eMHH!$I$4:$DV$3046,20,FALSE)</f>
        <v>Yes</v>
      </c>
      <c r="BD66" s="161"/>
      <c r="BE66" s="161"/>
      <c r="BF66" s="1096"/>
      <c r="BG66" s="669"/>
      <c r="BH66" s="1169" t="s">
        <v>1</v>
      </c>
      <c r="BI66" s="338"/>
      <c r="BJ66" s="338"/>
      <c r="BK66" s="41"/>
      <c r="BL66" s="41"/>
    </row>
    <row r="67" spans="1:64" ht="15" customHeight="1">
      <c r="A67" s="1151"/>
      <c r="B67" s="1152"/>
      <c r="C67" s="1152"/>
      <c r="D67" s="1152"/>
      <c r="E67" s="1153"/>
      <c r="F67" s="1182" t="s">
        <v>0</v>
      </c>
      <c r="G67" s="250" t="s">
        <v>84</v>
      </c>
      <c r="H67" s="251"/>
      <c r="I67" s="251"/>
      <c r="J67" s="1183" t="s">
        <v>92</v>
      </c>
      <c r="K67" s="1183"/>
      <c r="L67" s="1183"/>
      <c r="M67" s="1183"/>
      <c r="N67" s="1184"/>
      <c r="O67" s="1157"/>
      <c r="P67" s="164"/>
      <c r="Q67" s="164"/>
      <c r="R67" s="164"/>
      <c r="S67" s="164"/>
      <c r="T67" s="164"/>
      <c r="U67" s="164"/>
      <c r="V67" s="164"/>
      <c r="W67" s="164"/>
      <c r="X67" s="1158"/>
      <c r="Y67" s="1172">
        <v>6</v>
      </c>
      <c r="Z67" s="1168" t="str">
        <f>VLOOKUP($BI$13,[1]eMHH!$I$4:$DV$3046,20,FALSE)</f>
        <v>Communicate with NGOs</v>
      </c>
      <c r="AA67" s="1090"/>
      <c r="AB67" s="1090"/>
      <c r="AC67" s="1090"/>
      <c r="AD67" s="1090"/>
      <c r="AE67" s="1090"/>
      <c r="AF67" s="1090"/>
      <c r="AG67" s="200">
        <v>11</v>
      </c>
      <c r="AH67" s="564" t="str">
        <f>VLOOKUP($BI$13,[1]eMHH!$I$4:$DV$3046,25,FALSE)</f>
        <v>Manage Development Projects</v>
      </c>
      <c r="AI67" s="564"/>
      <c r="AJ67" s="564"/>
      <c r="AK67" s="564"/>
      <c r="AL67" s="564"/>
      <c r="AM67" s="1185"/>
      <c r="AN67" s="1186"/>
      <c r="AO67" s="1316"/>
      <c r="AP67" s="1306"/>
      <c r="AQ67" s="1306"/>
      <c r="AR67" s="1306"/>
      <c r="AS67" s="1306"/>
      <c r="AT67" s="1306"/>
      <c r="AU67" s="1306"/>
      <c r="AV67" s="1306"/>
      <c r="AW67" s="1306"/>
      <c r="AX67" s="1306"/>
      <c r="AY67" s="1306"/>
      <c r="AZ67" s="1306"/>
      <c r="BA67" s="1317"/>
      <c r="BB67" s="1099" t="str">
        <f>VLOOKUP($BI$24,[1]eMHH!$I$4:$DV$3046,21,FALSE)</f>
        <v>{Council 3}</v>
      </c>
      <c r="BC67" s="1099"/>
      <c r="BD67" s="1099"/>
      <c r="BE67" s="1099"/>
      <c r="BF67" s="1099"/>
      <c r="BG67" s="1099"/>
      <c r="BH67" s="1173"/>
      <c r="BI67" s="210"/>
      <c r="BJ67" s="210"/>
      <c r="BK67" s="41"/>
      <c r="BL67" s="41"/>
    </row>
    <row r="68" spans="1:64" s="146" customFormat="1" ht="15" customHeight="1">
      <c r="A68" s="1151"/>
      <c r="B68" s="1152"/>
      <c r="C68" s="1152"/>
      <c r="D68" s="1152"/>
      <c r="E68" s="1153"/>
      <c r="F68" s="1176" t="s">
        <v>1</v>
      </c>
      <c r="G68" s="269" t="s">
        <v>85</v>
      </c>
      <c r="H68" s="270"/>
      <c r="I68" s="270"/>
      <c r="J68" s="1187" t="s">
        <v>92</v>
      </c>
      <c r="K68" s="1187"/>
      <c r="L68" s="1187"/>
      <c r="M68" s="1187"/>
      <c r="N68" s="1188"/>
      <c r="O68" s="1157"/>
      <c r="P68" s="164"/>
      <c r="Q68" s="164"/>
      <c r="R68" s="164"/>
      <c r="S68" s="164"/>
      <c r="T68" s="164"/>
      <c r="U68" s="164"/>
      <c r="V68" s="164"/>
      <c r="W68" s="164"/>
      <c r="X68" s="1158"/>
      <c r="Y68" s="1189"/>
      <c r="Z68" s="1190"/>
      <c r="AA68" s="1191"/>
      <c r="AB68" s="1191"/>
      <c r="AC68" s="1191"/>
      <c r="AD68" s="1191"/>
      <c r="AE68" s="1191"/>
      <c r="AF68" s="1191"/>
      <c r="AG68" s="206"/>
      <c r="AH68" s="483"/>
      <c r="AI68" s="483"/>
      <c r="AJ68" s="483"/>
      <c r="AK68" s="483"/>
      <c r="AL68" s="483"/>
      <c r="AM68" s="175" t="s">
        <v>0</v>
      </c>
      <c r="AN68" s="1164" t="s">
        <v>1</v>
      </c>
      <c r="AO68" s="1316"/>
      <c r="AP68" s="1306"/>
      <c r="AQ68" s="1306"/>
      <c r="AR68" s="1306"/>
      <c r="AS68" s="1306"/>
      <c r="AT68" s="1306"/>
      <c r="AU68" s="1306"/>
      <c r="AV68" s="1306"/>
      <c r="AW68" s="1306"/>
      <c r="AX68" s="1306"/>
      <c r="AY68" s="1306"/>
      <c r="AZ68" s="1306"/>
      <c r="BA68" s="1317"/>
      <c r="BB68" s="1318">
        <v>1</v>
      </c>
      <c r="BC68" s="1163" t="str">
        <f>VLOOKUP($BI$24,[1]eMHH!$I$4:$DV$3046,19,FALSE)</f>
        <v>No</v>
      </c>
      <c r="BD68" s="218"/>
      <c r="BE68" s="218"/>
      <c r="BF68" s="1104" t="s">
        <v>7</v>
      </c>
      <c r="BG68" s="808"/>
      <c r="BH68" s="1164" t="s">
        <v>0</v>
      </c>
      <c r="BI68" s="338"/>
      <c r="BJ68" s="210"/>
      <c r="BK68" s="41"/>
      <c r="BL68" s="41"/>
    </row>
    <row r="69" spans="1:64" s="146" customFormat="1" ht="15" customHeight="1">
      <c r="A69" s="1151"/>
      <c r="B69" s="1152"/>
      <c r="C69" s="1152"/>
      <c r="D69" s="1152"/>
      <c r="E69" s="1153"/>
      <c r="F69" s="1154"/>
      <c r="G69" s="269"/>
      <c r="H69" s="270"/>
      <c r="I69" s="270"/>
      <c r="J69" s="1187"/>
      <c r="K69" s="1187"/>
      <c r="L69" s="1187"/>
      <c r="M69" s="1187"/>
      <c r="N69" s="1188"/>
      <c r="O69" s="1198"/>
      <c r="P69" s="1199"/>
      <c r="Q69" s="1199"/>
      <c r="R69" s="1199"/>
      <c r="S69" s="1199"/>
      <c r="T69" s="1199"/>
      <c r="U69" s="1199"/>
      <c r="V69" s="1199"/>
      <c r="W69" s="1199"/>
      <c r="X69" s="1200"/>
      <c r="Y69" s="1172" t="s">
        <v>9</v>
      </c>
      <c r="Z69" s="451"/>
      <c r="AA69" s="452"/>
      <c r="AB69" s="452"/>
      <c r="AC69" s="452"/>
      <c r="AD69" s="452"/>
      <c r="AE69" s="452"/>
      <c r="AF69" s="452"/>
      <c r="AG69" s="452"/>
      <c r="AH69" s="452"/>
      <c r="AI69" s="452"/>
      <c r="AJ69" s="452"/>
      <c r="AK69" s="452"/>
      <c r="AL69" s="452"/>
      <c r="AM69" s="452"/>
      <c r="AN69" s="452"/>
      <c r="AO69" s="1316"/>
      <c r="AP69" s="1306"/>
      <c r="AQ69" s="1306"/>
      <c r="AR69" s="1306"/>
      <c r="AS69" s="1306"/>
      <c r="AT69" s="1306"/>
      <c r="AU69" s="1306"/>
      <c r="AV69" s="1306"/>
      <c r="AW69" s="1306"/>
      <c r="AX69" s="1306"/>
      <c r="AY69" s="1306"/>
      <c r="AZ69" s="1306"/>
      <c r="BA69" s="1317"/>
      <c r="BB69" s="1318">
        <v>2</v>
      </c>
      <c r="BC69" s="1205" t="str">
        <f>VLOOKUP($BI$24,[1]eMHH!$I$4:$DV$3046,20,FALSE)</f>
        <v>Yes</v>
      </c>
      <c r="BD69" s="220"/>
      <c r="BE69" s="220"/>
      <c r="BF69" s="1206"/>
      <c r="BG69" s="1074"/>
      <c r="BH69" s="1164" t="s">
        <v>1</v>
      </c>
      <c r="BI69" s="210"/>
      <c r="BJ69" s="210"/>
      <c r="BK69" s="41"/>
      <c r="BL69" s="41"/>
    </row>
    <row r="70" spans="1:64" s="146" customFormat="1" ht="15" customHeight="1" thickBot="1">
      <c r="A70" s="1208"/>
      <c r="B70" s="1209"/>
      <c r="C70" s="1209"/>
      <c r="D70" s="1209"/>
      <c r="E70" s="1210"/>
      <c r="F70" s="1211"/>
      <c r="G70" s="1212"/>
      <c r="H70" s="1213"/>
      <c r="I70" s="1213"/>
      <c r="J70" s="1214"/>
      <c r="K70" s="1214"/>
      <c r="L70" s="1214"/>
      <c r="M70" s="1214"/>
      <c r="N70" s="1215"/>
      <c r="O70" s="1216" t="s">
        <v>0</v>
      </c>
      <c r="P70" s="1217" t="s">
        <v>84</v>
      </c>
      <c r="Q70" s="1218"/>
      <c r="R70" s="1218"/>
      <c r="S70" s="1219" t="s">
        <v>1</v>
      </c>
      <c r="T70" s="1217" t="s">
        <v>85</v>
      </c>
      <c r="U70" s="1218"/>
      <c r="V70" s="1220"/>
      <c r="W70" s="1221"/>
      <c r="X70" s="1222"/>
      <c r="Y70" s="1223"/>
      <c r="Z70" s="1224"/>
      <c r="AA70" s="1225"/>
      <c r="AB70" s="1225"/>
      <c r="AC70" s="1225"/>
      <c r="AD70" s="1225"/>
      <c r="AE70" s="1225"/>
      <c r="AF70" s="1225"/>
      <c r="AG70" s="1225"/>
      <c r="AH70" s="1225"/>
      <c r="AI70" s="1225"/>
      <c r="AJ70" s="1225"/>
      <c r="AK70" s="1225"/>
      <c r="AL70" s="1225"/>
      <c r="AM70" s="1225"/>
      <c r="AN70" s="1225"/>
      <c r="AO70" s="1321"/>
      <c r="AP70" s="1312"/>
      <c r="AQ70" s="1312"/>
      <c r="AR70" s="1312"/>
      <c r="AS70" s="1312"/>
      <c r="AT70" s="1312"/>
      <c r="AU70" s="1312"/>
      <c r="AV70" s="1312"/>
      <c r="AW70" s="1312"/>
      <c r="AX70" s="1312"/>
      <c r="AY70" s="1312"/>
      <c r="AZ70" s="1312"/>
      <c r="BA70" s="1322"/>
      <c r="BB70" s="1232"/>
      <c r="BC70" s="1232"/>
      <c r="BD70" s="1232"/>
      <c r="BE70" s="1232"/>
      <c r="BF70" s="1233"/>
      <c r="BG70" s="1232"/>
      <c r="BH70" s="1234"/>
      <c r="BI70" s="210"/>
      <c r="BJ70" s="210"/>
      <c r="BK70" s="41"/>
      <c r="BL70" s="41"/>
    </row>
    <row r="71" spans="1:64" s="146" customFormat="1" ht="8.1" customHeight="1" thickTop="1">
      <c r="A71" s="1323"/>
      <c r="B71" s="1323"/>
      <c r="C71" s="1323"/>
      <c r="D71" s="1323"/>
      <c r="E71" s="1323"/>
      <c r="F71" s="178"/>
      <c r="G71" s="236"/>
      <c r="H71" s="236"/>
      <c r="I71" s="236"/>
      <c r="J71" s="189"/>
      <c r="K71" s="189"/>
      <c r="L71" s="189"/>
      <c r="M71" s="189"/>
      <c r="N71" s="189"/>
      <c r="O71" s="178"/>
      <c r="P71" s="199"/>
      <c r="Q71" s="189"/>
      <c r="R71" s="189"/>
      <c r="S71" s="178"/>
      <c r="T71" s="199"/>
      <c r="U71" s="189"/>
      <c r="V71" s="161"/>
      <c r="W71" s="161"/>
      <c r="X71" s="161"/>
      <c r="Y71" s="178"/>
      <c r="Z71" s="179"/>
      <c r="AA71" s="179"/>
      <c r="AB71" s="179"/>
      <c r="AC71" s="179"/>
      <c r="AD71" s="179"/>
      <c r="AE71" s="179"/>
      <c r="AF71" s="179"/>
      <c r="AG71" s="179"/>
      <c r="AH71" s="179"/>
      <c r="AI71" s="179"/>
      <c r="AJ71" s="179"/>
      <c r="AK71" s="179"/>
      <c r="AL71" s="179"/>
      <c r="AM71" s="179"/>
      <c r="AN71" s="179"/>
      <c r="AO71" s="178"/>
      <c r="AP71" s="161"/>
      <c r="AQ71" s="161"/>
      <c r="AR71" s="161"/>
      <c r="AS71" s="161"/>
      <c r="AT71" s="161"/>
      <c r="AU71" s="161"/>
      <c r="AV71" s="161"/>
      <c r="AW71" s="161"/>
      <c r="AX71" s="161"/>
      <c r="AY71" s="161"/>
      <c r="AZ71" s="161"/>
      <c r="BA71" s="161"/>
      <c r="BB71" s="161"/>
      <c r="BC71" s="161"/>
      <c r="BD71" s="161"/>
      <c r="BE71" s="161"/>
      <c r="BF71" s="815"/>
      <c r="BG71" s="161"/>
      <c r="BH71" s="161"/>
      <c r="BI71" s="210"/>
      <c r="BJ71" s="210"/>
      <c r="BK71" s="41"/>
      <c r="BL71" s="41"/>
    </row>
    <row r="72" spans="1:64" s="146" customFormat="1" ht="15" customHeight="1">
      <c r="A72" s="286">
        <f>VLOOKUP(BI76,[1]eMHH!$F$4:$H$3000,3,FALSE)</f>
        <v>4.0599999999999987</v>
      </c>
      <c r="B72" s="286"/>
      <c r="C72" s="287" t="str">
        <f>VLOOKUP(BI76,[1]eMHH!$I$4:$DV$3046,13,FALSE)</f>
        <v>In your opinion, how should the {malik / arbab / qariyadar} be selected? Should they inherit their position, be selected by tribal elders, selected by  central government, be selected by villagers through a secret ballot election or a meeting, or by another method?</v>
      </c>
      <c r="D72" s="287"/>
      <c r="E72" s="287"/>
      <c r="F72" s="287"/>
      <c r="G72" s="287"/>
      <c r="H72" s="287"/>
      <c r="I72" s="287"/>
      <c r="J72" s="287"/>
      <c r="K72" s="287"/>
      <c r="L72" s="287"/>
      <c r="M72" s="287"/>
      <c r="N72" s="287"/>
      <c r="O72" s="287"/>
      <c r="P72" s="287"/>
      <c r="Q72" s="287"/>
      <c r="R72" s="287"/>
      <c r="S72" s="287"/>
      <c r="T72" s="287"/>
      <c r="U72" s="287"/>
      <c r="V72" s="287"/>
      <c r="W72" s="287"/>
      <c r="X72" s="287"/>
      <c r="Y72" s="287"/>
      <c r="Z72" s="287"/>
      <c r="AA72" s="287"/>
      <c r="AB72" s="287"/>
      <c r="AC72" s="287"/>
      <c r="AF72" s="340">
        <f>VLOOKUP(BI72,[1]eMHH!$F$4:$H$3000,3,FALSE)</f>
        <v>4.0699999999999985</v>
      </c>
      <c r="AG72" s="291"/>
      <c r="AH72" s="569" t="str">
        <f>VLOOKUP(BI72,[1]eMHH!$I$4:$DV$3046,13,FALSE)</f>
        <v>In your opinion, how should the provincial governor be selected?</v>
      </c>
      <c r="AI72" s="169"/>
      <c r="AJ72" s="169"/>
      <c r="AK72" s="169"/>
      <c r="AL72" s="169"/>
      <c r="AM72" s="169"/>
      <c r="AN72" s="169"/>
      <c r="AO72" s="169"/>
      <c r="AP72" s="169"/>
      <c r="AQ72" s="169"/>
      <c r="AR72" s="169"/>
      <c r="AS72" s="169"/>
      <c r="AT72" s="169"/>
      <c r="AU72" s="169"/>
      <c r="AV72" s="169"/>
      <c r="AW72" s="169"/>
      <c r="AX72" s="169"/>
      <c r="AY72" s="169"/>
      <c r="AZ72" s="169"/>
      <c r="BA72" s="169"/>
      <c r="BB72" s="169"/>
      <c r="BC72" s="169"/>
      <c r="BD72" s="169"/>
      <c r="BE72" s="169"/>
      <c r="BF72" s="169"/>
      <c r="BG72" s="169"/>
      <c r="BH72" s="170"/>
      <c r="BI72" s="174">
        <v>6.19</v>
      </c>
      <c r="BJ72" s="174"/>
      <c r="BK72" s="41"/>
      <c r="BL72" s="41"/>
    </row>
    <row r="73" spans="1:64" s="146" customFormat="1" ht="15" customHeight="1">
      <c r="A73" s="286"/>
      <c r="B73" s="286"/>
      <c r="C73" s="287"/>
      <c r="D73" s="287"/>
      <c r="E73" s="287"/>
      <c r="F73" s="287"/>
      <c r="G73" s="287"/>
      <c r="H73" s="287"/>
      <c r="I73" s="287"/>
      <c r="J73" s="287"/>
      <c r="K73" s="287"/>
      <c r="L73" s="287"/>
      <c r="M73" s="287"/>
      <c r="N73" s="287"/>
      <c r="O73" s="287"/>
      <c r="P73" s="287"/>
      <c r="Q73" s="287"/>
      <c r="R73" s="287"/>
      <c r="S73" s="287"/>
      <c r="T73" s="287"/>
      <c r="U73" s="287"/>
      <c r="V73" s="287"/>
      <c r="W73" s="287"/>
      <c r="X73" s="287"/>
      <c r="Y73" s="287"/>
      <c r="Z73" s="287"/>
      <c r="AA73" s="287"/>
      <c r="AB73" s="287"/>
      <c r="AC73" s="287"/>
      <c r="AF73" s="266">
        <v>1</v>
      </c>
      <c r="AG73" s="344" t="str">
        <f>VLOOKUP(BI72,[1]eMHH!$I$4:$DV$3046,15,FALSE)</f>
        <v>Position Should be Inherited from Father or Family</v>
      </c>
      <c r="AH73" s="155"/>
      <c r="AI73" s="155"/>
      <c r="AJ73" s="155"/>
      <c r="AK73" s="155"/>
      <c r="AL73" s="155"/>
      <c r="AM73" s="155"/>
      <c r="AN73" s="155"/>
      <c r="AO73" s="155"/>
      <c r="AP73" s="155"/>
      <c r="AQ73" s="155"/>
      <c r="AR73" s="155"/>
      <c r="AS73" s="155"/>
      <c r="AT73" s="155"/>
      <c r="AU73" s="155"/>
      <c r="AV73" s="155"/>
      <c r="AW73" s="155"/>
      <c r="AX73" s="132"/>
      <c r="AY73" s="41"/>
      <c r="AZ73" s="161"/>
      <c r="BA73" s="161"/>
      <c r="BB73" s="161"/>
      <c r="BC73" s="178"/>
      <c r="BD73" s="178"/>
      <c r="BE73" s="1237"/>
      <c r="BF73" s="62"/>
      <c r="BG73" s="815"/>
      <c r="BH73" s="288"/>
      <c r="BI73" s="186">
        <f>VLOOKUP(BI72,[1]eMHH!$I$4:$DV$515,65,FALSE)</f>
        <v>18</v>
      </c>
      <c r="BJ73" s="186"/>
      <c r="BK73" s="41"/>
      <c r="BL73" s="41"/>
    </row>
    <row r="74" spans="1:64" s="146" customFormat="1" ht="15" customHeight="1">
      <c r="A74" s="286"/>
      <c r="B74" s="286"/>
      <c r="C74" s="287"/>
      <c r="D74" s="287"/>
      <c r="E74" s="287"/>
      <c r="F74" s="287"/>
      <c r="G74" s="287"/>
      <c r="H74" s="287"/>
      <c r="I74" s="287"/>
      <c r="J74" s="287"/>
      <c r="K74" s="287"/>
      <c r="L74" s="287"/>
      <c r="M74" s="287"/>
      <c r="N74" s="287"/>
      <c r="O74" s="287"/>
      <c r="P74" s="287"/>
      <c r="Q74" s="287"/>
      <c r="R74" s="287"/>
      <c r="S74" s="287"/>
      <c r="T74" s="287"/>
      <c r="U74" s="287"/>
      <c r="V74" s="287"/>
      <c r="W74" s="287"/>
      <c r="X74" s="287"/>
      <c r="Y74" s="287"/>
      <c r="Z74" s="287"/>
      <c r="AA74" s="287"/>
      <c r="AB74" s="287"/>
      <c r="AC74" s="287"/>
      <c r="AF74" s="1324" t="str">
        <f>VLOOKUP($BI72,[1]eMHH!$I$4:$DV$3046,16,FALSE)</f>
        <v>Select by:</v>
      </c>
      <c r="AG74" s="1325"/>
      <c r="AH74" s="1325"/>
      <c r="AI74" s="1325"/>
      <c r="AJ74" s="1325"/>
      <c r="AK74" s="1325"/>
      <c r="AL74" s="1325"/>
      <c r="AM74" s="1325"/>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6"/>
      <c r="BI74" s="193">
        <f>VLOOKUP(BI72,[1]eMHH!$I$4:$DV$3046,4,FALSE)</f>
        <v>0</v>
      </c>
      <c r="BJ74" s="193"/>
      <c r="BK74" s="41"/>
      <c r="BL74" s="41"/>
    </row>
    <row r="75" spans="1:64" s="146" customFormat="1" ht="14.25" customHeight="1">
      <c r="A75" s="266">
        <v>1</v>
      </c>
      <c r="B75" s="344" t="str">
        <f>VLOOKUP(BI76,[1]eMHH!$I$4:$DV$3046,15,FALSE)</f>
        <v>Position Should be Inherited from Father or Family</v>
      </c>
      <c r="C75" s="188"/>
      <c r="D75" s="188"/>
      <c r="E75" s="188"/>
      <c r="F75" s="188"/>
      <c r="G75" s="188"/>
      <c r="H75" s="188"/>
      <c r="I75" s="382"/>
      <c r="J75" s="155"/>
      <c r="K75" s="155"/>
      <c r="L75" s="155"/>
      <c r="M75" s="155"/>
      <c r="N75" s="155"/>
      <c r="O75" s="155"/>
      <c r="P75" s="155"/>
      <c r="Q75" s="155"/>
      <c r="R75" s="155"/>
      <c r="S75" s="155"/>
      <c r="T75" s="25"/>
      <c r="U75" s="14"/>
      <c r="V75" s="41"/>
      <c r="W75" s="41"/>
      <c r="X75" s="41"/>
      <c r="Y75" s="41"/>
      <c r="Z75" s="41"/>
      <c r="AA75" s="41"/>
      <c r="AB75" s="41"/>
      <c r="AC75" s="274"/>
      <c r="AF75" s="200">
        <v>2</v>
      </c>
      <c r="AG75" s="651" t="str">
        <f>VLOOKUP($BI72,[1]eMHH!$I$4:$DV$3046,17,FALSE)</f>
        <v>President of Afghanistan</v>
      </c>
      <c r="AH75" s="652"/>
      <c r="AI75" s="652"/>
      <c r="AJ75" s="652"/>
      <c r="AK75" s="653"/>
      <c r="AL75" s="175">
        <v>7</v>
      </c>
      <c r="AM75" s="331" t="str">
        <f>VLOOKUP($BI72,[1]eMHH!$I$4:$DV$3046,22,FALSE)</f>
        <v>Local Commander</v>
      </c>
      <c r="AN75" s="1327"/>
      <c r="AO75" s="1327"/>
      <c r="AP75" s="1327"/>
      <c r="AQ75" s="1327"/>
      <c r="AR75" s="1327"/>
      <c r="AS75" s="1327"/>
      <c r="AT75" s="1328"/>
      <c r="AU75" s="175">
        <v>12</v>
      </c>
      <c r="AV75" s="272" t="str">
        <f>VLOOKUP($BI72,[1]eMHH!$I$4:$DV$3046,27,FALSE)</f>
        <v>Political Parties</v>
      </c>
      <c r="AW75" s="24"/>
      <c r="AX75" s="132"/>
      <c r="AY75" s="41"/>
      <c r="AZ75" s="41"/>
      <c r="BA75" s="41"/>
      <c r="BB75" s="41"/>
      <c r="BC75" s="41"/>
      <c r="BD75" s="41"/>
      <c r="BE75" s="41"/>
      <c r="BF75" s="41"/>
      <c r="BG75" s="41"/>
      <c r="BH75" s="274"/>
    </row>
    <row r="76" spans="1:64" s="146" customFormat="1" ht="15" customHeight="1">
      <c r="A76" s="1329" t="str">
        <f>VLOOKUP(BI76,[1]eMHH!$I$4:$DV$3046,16,FALSE)</f>
        <v>Select by:</v>
      </c>
      <c r="B76" s="1330"/>
      <c r="C76" s="1330"/>
      <c r="D76" s="1330"/>
      <c r="E76" s="1330"/>
      <c r="F76" s="1330"/>
      <c r="G76" s="1330"/>
      <c r="H76" s="1330"/>
      <c r="I76" s="1330"/>
      <c r="J76" s="1330"/>
      <c r="K76" s="1330"/>
      <c r="L76" s="1330"/>
      <c r="M76" s="1330"/>
      <c r="N76" s="1330"/>
      <c r="O76" s="1330"/>
      <c r="P76" s="1330"/>
      <c r="Q76" s="1330"/>
      <c r="R76" s="1330"/>
      <c r="S76" s="1330"/>
      <c r="T76" s="1330"/>
      <c r="U76" s="1330"/>
      <c r="V76" s="1330"/>
      <c r="W76" s="1330"/>
      <c r="X76" s="1330"/>
      <c r="Y76" s="1330"/>
      <c r="Z76" s="1330"/>
      <c r="AA76" s="1330"/>
      <c r="AB76" s="1330"/>
      <c r="AC76" s="1331"/>
      <c r="AF76" s="206"/>
      <c r="AG76" s="390"/>
      <c r="AH76" s="391"/>
      <c r="AI76" s="391"/>
      <c r="AJ76" s="391"/>
      <c r="AK76" s="392"/>
      <c r="AL76" s="266">
        <v>8</v>
      </c>
      <c r="AM76" s="344" t="str">
        <f>VLOOKUP($BI72,[1]eMHH!$I$4:$DV$3046,23,FALSE)</f>
        <v>NGO</v>
      </c>
      <c r="AN76" s="1332"/>
      <c r="AO76" s="1332"/>
      <c r="AP76" s="1332"/>
      <c r="AQ76" s="1332"/>
      <c r="AR76" s="1332"/>
      <c r="AS76" s="1332"/>
      <c r="AT76" s="1333"/>
      <c r="AU76" s="195">
        <v>13</v>
      </c>
      <c r="AV76" s="272" t="str">
        <f>VLOOKUP($BI72,[1]eMHH!$I$4:$DV$3046,28,FALSE)</f>
        <v>CDCs in Province</v>
      </c>
      <c r="AW76" s="41"/>
      <c r="AX76" s="246"/>
      <c r="AY76" s="41"/>
      <c r="AZ76" s="41"/>
      <c r="BA76" s="41"/>
      <c r="BB76" s="41"/>
      <c r="BC76" s="41"/>
      <c r="BD76" s="41"/>
      <c r="BE76" s="41"/>
      <c r="BF76" s="41"/>
      <c r="BG76" s="41"/>
      <c r="BH76" s="274"/>
      <c r="BI76" s="174">
        <v>6.18</v>
      </c>
      <c r="BJ76" s="174"/>
    </row>
    <row r="77" spans="1:64" s="146" customFormat="1" ht="14.25" customHeight="1">
      <c r="A77" s="266">
        <v>2</v>
      </c>
      <c r="B77" s="344" t="str">
        <f>VLOOKUP(BI76,[1]eMHH!$I$4:$DV$3046,17,FALSE)</f>
        <v>Powerful People in Village</v>
      </c>
      <c r="C77" s="188"/>
      <c r="D77" s="188"/>
      <c r="E77" s="188"/>
      <c r="F77" s="188"/>
      <c r="G77" s="188"/>
      <c r="H77" s="41"/>
      <c r="I77" s="41"/>
      <c r="J77" s="41"/>
      <c r="K77" s="195">
        <v>7</v>
      </c>
      <c r="L77" s="344" t="str">
        <f>VLOOKUP(BI76,[1]eMHH!$I$4:$DV$3046,22,FALSE)</f>
        <v>Central Government</v>
      </c>
      <c r="M77" s="41"/>
      <c r="N77" s="41"/>
      <c r="O77" s="41"/>
      <c r="P77" s="41"/>
      <c r="Q77" s="41"/>
      <c r="R77" s="1334">
        <v>11</v>
      </c>
      <c r="S77" s="272" t="str">
        <f>VLOOKUP(BI76,[1]eMHH!$I$4:$DV$3046,26,FALSE)</f>
        <v>Secret Ballot Election Open to Village Men</v>
      </c>
      <c r="T77" s="188"/>
      <c r="U77" s="188"/>
      <c r="V77" s="188"/>
      <c r="W77" s="188"/>
      <c r="X77" s="188"/>
      <c r="Y77" s="188"/>
      <c r="Z77" s="188"/>
      <c r="AA77" s="382"/>
      <c r="AB77" s="41"/>
      <c r="AC77" s="274"/>
      <c r="AF77" s="195">
        <v>3</v>
      </c>
      <c r="AG77" s="188" t="str">
        <f>VLOOKUP($BI72,[1]eMHH!$I$4:$DV$3046,18,FALSE)</f>
        <v>Parliament</v>
      </c>
      <c r="AH77" s="155"/>
      <c r="AI77" s="155"/>
      <c r="AJ77" s="155"/>
      <c r="AK77" s="155"/>
      <c r="AL77" s="175">
        <v>9</v>
      </c>
      <c r="AM77" s="344" t="str">
        <f>VLOOKUP($BI72,[1]eMHH!$I$4:$DV$3046,24,FALSE)</f>
        <v>Influential People in Province</v>
      </c>
      <c r="AN77" s="188"/>
      <c r="AO77" s="188"/>
      <c r="AP77" s="188"/>
      <c r="AQ77" s="188"/>
      <c r="AR77" s="188"/>
      <c r="AS77" s="188"/>
      <c r="AT77" s="382"/>
      <c r="AU77" s="175">
        <v>14</v>
      </c>
      <c r="AV77" s="272" t="str">
        <f>VLOOKUP($BI72,[1]eMHH!$I$4:$DV$3046,29,FALSE)</f>
        <v>Secret Ballot Election Open to Men in Province</v>
      </c>
      <c r="AW77" s="41"/>
      <c r="AX77" s="246"/>
      <c r="AY77" s="41"/>
      <c r="AZ77" s="41"/>
      <c r="BA77" s="41"/>
      <c r="BB77" s="41"/>
      <c r="BC77" s="41"/>
      <c r="BD77" s="41"/>
      <c r="BE77" s="41"/>
      <c r="BF77" s="41"/>
      <c r="BG77" s="41"/>
      <c r="BH77" s="274"/>
      <c r="BI77" s="186">
        <f>VLOOKUP(BI76,[1]eMHH!$I$4:$DV$515,65,FALSE)</f>
        <v>17</v>
      </c>
      <c r="BJ77" s="186"/>
    </row>
    <row r="78" spans="1:64" s="146" customFormat="1" ht="14.25" customHeight="1">
      <c r="A78" s="175">
        <v>3</v>
      </c>
      <c r="B78" s="344" t="str">
        <f>VLOOKUP(BI76,[1]eMHH!$I$4:$DV$3046,18,FALSE)</f>
        <v>White Beards / Tribal Elders</v>
      </c>
      <c r="C78" s="188"/>
      <c r="D78" s="188"/>
      <c r="E78" s="188"/>
      <c r="F78" s="188"/>
      <c r="G78" s="188"/>
      <c r="H78" s="41"/>
      <c r="I78" s="41"/>
      <c r="J78" s="274"/>
      <c r="K78" s="175">
        <v>8</v>
      </c>
      <c r="L78" s="344" t="str">
        <f>VLOOKUP(BI76,[1]eMHH!$I$4:$DV$3046,23,FALSE)</f>
        <v>NGO</v>
      </c>
      <c r="M78" s="41"/>
      <c r="N78" s="41"/>
      <c r="O78" s="41"/>
      <c r="P78" s="41"/>
      <c r="Q78" s="274"/>
      <c r="R78" s="175">
        <v>12</v>
      </c>
      <c r="S78" s="272" t="str">
        <f>VLOOKUP(BI76,[1]eMHH!$I$4:$DV$3046,27,FALSE)</f>
        <v>Secret Ballot Election Open to Village Women</v>
      </c>
      <c r="T78" s="188"/>
      <c r="U78" s="188"/>
      <c r="V78" s="188"/>
      <c r="W78" s="188"/>
      <c r="X78" s="188"/>
      <c r="Y78" s="188"/>
      <c r="Z78" s="188"/>
      <c r="AA78" s="188"/>
      <c r="AB78" s="41"/>
      <c r="AC78" s="274"/>
      <c r="AF78" s="175">
        <v>4</v>
      </c>
      <c r="AG78" s="344" t="str">
        <f>VLOOKUP($BI72,[1]eMHH!$I$4:$DV$3046,19,FALSE)</f>
        <v>Central Government</v>
      </c>
      <c r="AH78" s="155"/>
      <c r="AI78" s="155"/>
      <c r="AJ78" s="155"/>
      <c r="AK78" s="357"/>
      <c r="AL78" s="266">
        <v>10</v>
      </c>
      <c r="AM78" s="272" t="str">
        <f>VLOOKUP($BI72,[1]eMHH!$I$4:$DV$3046,25,FALSE)</f>
        <v>Leaders from Villages in Province</v>
      </c>
      <c r="AN78" s="41"/>
      <c r="AO78" s="246"/>
      <c r="AP78" s="246"/>
      <c r="AQ78" s="246"/>
      <c r="AR78" s="246"/>
      <c r="AS78" s="246"/>
      <c r="AT78" s="274"/>
      <c r="AU78" s="175">
        <v>15</v>
      </c>
      <c r="AV78" s="272" t="str">
        <f>VLOOKUP($BI72,[1]eMHH!$I$4:$DV$3046,30,FALSE)</f>
        <v>Secret Ballot Election Open to Women in Province</v>
      </c>
      <c r="AW78" s="41"/>
      <c r="AX78" s="273"/>
      <c r="AY78" s="41"/>
      <c r="AZ78" s="41"/>
      <c r="BA78" s="41"/>
      <c r="BB78" s="41"/>
      <c r="BC78" s="41"/>
      <c r="BD78" s="41"/>
      <c r="BE78" s="41"/>
      <c r="BF78" s="41"/>
      <c r="BG78" s="41"/>
      <c r="BH78" s="274"/>
      <c r="BI78" s="193">
        <f>VLOOKUP(BI76,[1]eMHH!$I$4:$DV$3046,4,FALSE)</f>
        <v>0</v>
      </c>
      <c r="BJ78" s="193"/>
    </row>
    <row r="79" spans="1:64" s="146" customFormat="1" ht="14.25" customHeight="1">
      <c r="A79" s="195">
        <v>4</v>
      </c>
      <c r="B79" s="344" t="str">
        <f>VLOOKUP(BI76,[1]eMHH!$I$4:$DV$3046,19,FALSE)</f>
        <v>Village Council</v>
      </c>
      <c r="C79" s="188"/>
      <c r="D79" s="188"/>
      <c r="E79" s="188"/>
      <c r="F79" s="188"/>
      <c r="G79" s="188"/>
      <c r="H79" s="41"/>
      <c r="I79" s="41"/>
      <c r="J79" s="274"/>
      <c r="K79" s="175">
        <v>9</v>
      </c>
      <c r="L79" s="344" t="str">
        <f>VLOOKUP(BI76,[1]eMHH!$I$4:$DV$3046,24,FALSE)</f>
        <v>Other Powerful People</v>
      </c>
      <c r="M79" s="41"/>
      <c r="N79" s="41"/>
      <c r="O79" s="41"/>
      <c r="P79" s="41"/>
      <c r="Q79" s="274"/>
      <c r="R79" s="195">
        <v>13</v>
      </c>
      <c r="S79" s="272" t="str">
        <f>VLOOKUP(BI76,[1]eMHH!$I$4:$DV$3046,28,FALSE)</f>
        <v>Meeting of All Villagers</v>
      </c>
      <c r="T79" s="246"/>
      <c r="U79" s="246"/>
      <c r="V79" s="246"/>
      <c r="W79" s="246"/>
      <c r="X79" s="246"/>
      <c r="Y79" s="246"/>
      <c r="Z79" s="246"/>
      <c r="AA79" s="246"/>
      <c r="AB79" s="41"/>
      <c r="AC79" s="274"/>
      <c r="AF79" s="175">
        <v>5</v>
      </c>
      <c r="AG79" s="344" t="str">
        <f>VLOOKUP($BI72,[1]eMHH!$I$4:$DV$3046,20,FALSE)</f>
        <v>District Administrators</v>
      </c>
      <c r="AH79" s="155"/>
      <c r="AI79" s="155"/>
      <c r="AJ79" s="155"/>
      <c r="AK79" s="357"/>
      <c r="AL79" s="214">
        <v>11</v>
      </c>
      <c r="AM79" s="272" t="str">
        <f>VLOOKUP($BI72,[1]eMHH!$I$4:$DV$3046,26,FALSE)</f>
        <v>Village Councils of the Province</v>
      </c>
      <c r="AN79" s="41"/>
      <c r="AO79" s="246"/>
      <c r="AP79" s="246"/>
      <c r="AQ79" s="246"/>
      <c r="AR79" s="246"/>
      <c r="AS79" s="246"/>
      <c r="AT79" s="274"/>
      <c r="AU79" s="214">
        <v>16</v>
      </c>
      <c r="AV79" s="272" t="str">
        <f>VLOOKUP($BI72,[1]eMHH!$I$4:$DV$3046,31,FALSE)</f>
        <v>Secret Ballot Election Open to All People in Province</v>
      </c>
      <c r="AW79" s="41"/>
      <c r="AX79" s="179"/>
      <c r="AY79" s="41"/>
      <c r="AZ79" s="41"/>
      <c r="BA79" s="41"/>
      <c r="BB79" s="41"/>
      <c r="BC79" s="41"/>
      <c r="BD79" s="41"/>
      <c r="BE79" s="41"/>
      <c r="BF79" s="41"/>
      <c r="BG79" s="41"/>
      <c r="BH79" s="274"/>
    </row>
    <row r="80" spans="1:64" s="146" customFormat="1" ht="14.25" customHeight="1">
      <c r="A80" s="175">
        <v>5</v>
      </c>
      <c r="B80" s="344" t="str">
        <f>VLOOKUP(BI76,[1]eMHH!$I$4:$DV$3046,20,FALSE)</f>
        <v>District Administrator</v>
      </c>
      <c r="C80" s="155"/>
      <c r="D80" s="155"/>
      <c r="E80" s="155"/>
      <c r="F80" s="155"/>
      <c r="G80" s="155"/>
      <c r="H80" s="41"/>
      <c r="I80" s="41"/>
      <c r="J80" s="274"/>
      <c r="K80" s="200">
        <v>10</v>
      </c>
      <c r="L80" s="386" t="str">
        <f>VLOOKUP(BI76,[1]eMHH!$I$4:$DV$3046,25,FALSE)</f>
        <v>Secret Ballot Election Open to All Villagers</v>
      </c>
      <c r="M80" s="1335"/>
      <c r="N80" s="1335"/>
      <c r="O80" s="1335"/>
      <c r="P80" s="1335"/>
      <c r="Q80" s="1336"/>
      <c r="R80" s="175">
        <v>14</v>
      </c>
      <c r="S80" s="272" t="str">
        <f>VLOOKUP(BI76,[1]eMHH!$I$4:$DV$3046,29,FALSE)</f>
        <v>Meeting of Village Men</v>
      </c>
      <c r="T80" s="246"/>
      <c r="U80" s="246"/>
      <c r="V80" s="246"/>
      <c r="W80" s="246"/>
      <c r="X80" s="246"/>
      <c r="Y80" s="246"/>
      <c r="Z80" s="246"/>
      <c r="AA80" s="246"/>
      <c r="AB80" s="41"/>
      <c r="AC80" s="274"/>
      <c r="AF80" s="175">
        <v>6</v>
      </c>
      <c r="AG80" s="219" t="str">
        <f>VLOOKUP($BI72,[1]eMHH!$I$4:$DV$3046,21,FALSE)</f>
        <v>Province Council</v>
      </c>
      <c r="AH80" s="49"/>
      <c r="AI80" s="49"/>
      <c r="AJ80" s="49"/>
      <c r="AK80" s="542"/>
      <c r="AL80" s="1033"/>
      <c r="AM80" s="416"/>
      <c r="AN80" s="416"/>
      <c r="AO80" s="416"/>
      <c r="AP80" s="416"/>
      <c r="AQ80" s="416"/>
      <c r="AR80" s="416"/>
      <c r="AS80" s="416"/>
      <c r="AT80" s="416"/>
      <c r="AU80" s="416"/>
      <c r="AV80" s="416"/>
      <c r="AW80" s="416"/>
      <c r="AX80" s="416"/>
      <c r="AY80" s="416"/>
      <c r="AZ80" s="416"/>
      <c r="BA80" s="416"/>
      <c r="BB80" s="416"/>
      <c r="BC80" s="416"/>
      <c r="BD80" s="416"/>
      <c r="BE80" s="416"/>
      <c r="BF80" s="1034"/>
      <c r="BG80" s="175" t="s">
        <v>0</v>
      </c>
      <c r="BH80" s="175" t="s">
        <v>1</v>
      </c>
    </row>
    <row r="81" spans="1:62" ht="14.25" customHeight="1">
      <c r="A81" s="175">
        <v>6</v>
      </c>
      <c r="B81" s="219" t="str">
        <f>VLOOKUP(BI76,[1]eMHH!$I$4:$DV$3046,21,FALSE)</f>
        <v>Provincial Governor</v>
      </c>
      <c r="C81" s="223"/>
      <c r="D81" s="223"/>
      <c r="E81" s="223"/>
      <c r="F81" s="223"/>
      <c r="G81" s="223"/>
      <c r="H81" s="223"/>
      <c r="I81" s="223"/>
      <c r="J81" s="223"/>
      <c r="K81" s="206"/>
      <c r="L81" s="137"/>
      <c r="M81" s="138"/>
      <c r="N81" s="138"/>
      <c r="O81" s="138"/>
      <c r="P81" s="138"/>
      <c r="Q81" s="1337"/>
      <c r="R81" s="175">
        <v>15</v>
      </c>
      <c r="S81" s="550" t="str">
        <f>VLOOKUP(BI76,[1]eMHH!$I$4:$DV$3046,30,FALSE)</f>
        <v>Meeting of Village Women</v>
      </c>
      <c r="T81" s="222"/>
      <c r="U81" s="222"/>
      <c r="V81" s="222"/>
      <c r="W81" s="222"/>
      <c r="X81" s="222"/>
      <c r="Y81" s="222"/>
      <c r="Z81" s="222"/>
      <c r="AA81" s="222"/>
      <c r="AB81" s="175" t="s">
        <v>0</v>
      </c>
      <c r="AC81" s="175" t="s">
        <v>1</v>
      </c>
      <c r="AD81" s="13"/>
      <c r="AE81" s="13"/>
      <c r="AF81" s="449" t="s">
        <v>9</v>
      </c>
      <c r="AG81" s="1338" t="str">
        <f>VLOOKUP($BI72,[1]eMHH!$I$4:$DV$3046,32,FALSE)</f>
        <v>Other:</v>
      </c>
      <c r="AH81" s="1339"/>
      <c r="AI81" s="4"/>
      <c r="AJ81" s="5"/>
      <c r="AK81" s="5"/>
      <c r="AL81" s="5"/>
      <c r="AM81" s="5"/>
      <c r="AN81" s="5"/>
      <c r="AO81" s="5"/>
      <c r="AP81" s="5"/>
      <c r="AQ81" s="5"/>
      <c r="AR81" s="5"/>
      <c r="AS81" s="5"/>
      <c r="AT81" s="5"/>
      <c r="AU81" s="5"/>
      <c r="AV81" s="5"/>
      <c r="AW81" s="5"/>
      <c r="AX81" s="5"/>
      <c r="AY81" s="5"/>
      <c r="AZ81" s="5"/>
      <c r="BA81" s="5"/>
      <c r="BB81" s="5"/>
      <c r="BC81" s="5"/>
      <c r="BD81" s="5"/>
      <c r="BE81" s="5"/>
      <c r="BF81" s="5"/>
      <c r="BG81" s="5"/>
      <c r="BH81" s="6"/>
      <c r="BI81" s="13"/>
      <c r="BJ81" s="13"/>
    </row>
    <row r="82" spans="1:62" ht="14.25" customHeight="1">
      <c r="A82" s="449" t="s">
        <v>9</v>
      </c>
      <c r="B82" s="1338" t="str">
        <f>VLOOKUP(BI76,[1]eMHH!$I$4:$DV$3046,31,FALSE)</f>
        <v>Other:</v>
      </c>
      <c r="C82" s="1339"/>
      <c r="D82" s="401"/>
      <c r="E82" s="402"/>
      <c r="F82" s="402"/>
      <c r="G82" s="402"/>
      <c r="H82" s="402"/>
      <c r="I82" s="402"/>
      <c r="J82" s="402"/>
      <c r="K82" s="402"/>
      <c r="L82" s="402"/>
      <c r="M82" s="402"/>
      <c r="N82" s="402"/>
      <c r="O82" s="402"/>
      <c r="P82" s="402"/>
      <c r="Q82" s="402"/>
      <c r="R82" s="402"/>
      <c r="S82" s="402"/>
      <c r="T82" s="402"/>
      <c r="U82" s="402"/>
      <c r="V82" s="402"/>
      <c r="W82" s="402"/>
      <c r="X82" s="402"/>
      <c r="Y82" s="402"/>
      <c r="Z82" s="402"/>
      <c r="AA82" s="402"/>
      <c r="AB82" s="402"/>
      <c r="AC82" s="403"/>
      <c r="AD82" s="13"/>
      <c r="AE82" s="13"/>
      <c r="AF82" s="449"/>
      <c r="AG82" s="1338"/>
      <c r="AH82" s="1339"/>
      <c r="AI82" s="4"/>
      <c r="AJ82" s="5"/>
      <c r="AK82" s="5"/>
      <c r="AL82" s="5"/>
      <c r="AM82" s="5"/>
      <c r="AN82" s="5"/>
      <c r="AO82" s="5"/>
      <c r="AP82" s="5"/>
      <c r="AQ82" s="5"/>
      <c r="AR82" s="5"/>
      <c r="AS82" s="5"/>
      <c r="AT82" s="5"/>
      <c r="AU82" s="5"/>
      <c r="AV82" s="5"/>
      <c r="AW82" s="5"/>
      <c r="AX82" s="5"/>
      <c r="AY82" s="5"/>
      <c r="AZ82" s="5"/>
      <c r="BA82" s="5"/>
      <c r="BB82" s="5"/>
      <c r="BC82" s="5"/>
      <c r="BD82" s="5"/>
      <c r="BE82" s="5"/>
      <c r="BF82" s="5"/>
      <c r="BG82" s="5"/>
      <c r="BH82" s="6"/>
      <c r="BI82" s="13"/>
      <c r="BJ82" s="13"/>
    </row>
    <row r="83" spans="1:62" ht="14.25" customHeight="1">
      <c r="A83" s="206"/>
      <c r="B83" s="1340"/>
      <c r="C83" s="1341"/>
      <c r="D83" s="407"/>
      <c r="E83" s="408"/>
      <c r="F83" s="408"/>
      <c r="G83" s="408"/>
      <c r="H83" s="408"/>
      <c r="I83" s="408"/>
      <c r="J83" s="408"/>
      <c r="K83" s="408"/>
      <c r="L83" s="408"/>
      <c r="M83" s="408"/>
      <c r="N83" s="408"/>
      <c r="O83" s="408"/>
      <c r="P83" s="408"/>
      <c r="Q83" s="408"/>
      <c r="R83" s="408"/>
      <c r="S83" s="408"/>
      <c r="T83" s="408"/>
      <c r="U83" s="408"/>
      <c r="V83" s="408"/>
      <c r="W83" s="408"/>
      <c r="X83" s="408"/>
      <c r="Y83" s="408"/>
      <c r="Z83" s="408"/>
      <c r="AA83" s="408"/>
      <c r="AB83" s="408"/>
      <c r="AC83" s="409"/>
      <c r="AD83" s="13"/>
      <c r="AE83" s="13"/>
      <c r="AF83" s="206"/>
      <c r="AG83" s="1340"/>
      <c r="AH83" s="1341"/>
      <c r="AI83" s="7"/>
      <c r="AJ83" s="8"/>
      <c r="AK83" s="8"/>
      <c r="AL83" s="8"/>
      <c r="AM83" s="8"/>
      <c r="AN83" s="8"/>
      <c r="AO83" s="8"/>
      <c r="AP83" s="8"/>
      <c r="AQ83" s="8"/>
      <c r="AR83" s="8"/>
      <c r="AS83" s="8"/>
      <c r="AT83" s="8"/>
      <c r="AU83" s="8"/>
      <c r="AV83" s="8"/>
      <c r="AW83" s="8"/>
      <c r="AX83" s="8"/>
      <c r="AY83" s="8"/>
      <c r="AZ83" s="8"/>
      <c r="BA83" s="8"/>
      <c r="BB83" s="8"/>
      <c r="BC83" s="8"/>
      <c r="BD83" s="8"/>
      <c r="BE83" s="8"/>
      <c r="BF83" s="8"/>
      <c r="BG83" s="8"/>
      <c r="BH83" s="9"/>
      <c r="BI83" s="13"/>
      <c r="BJ83" s="13"/>
    </row>
    <row r="84" spans="1:62">
      <c r="A84" s="13"/>
      <c r="B84" s="13"/>
      <c r="C84" s="155"/>
      <c r="D84" s="155"/>
      <c r="E84" s="155"/>
      <c r="F84" s="155"/>
      <c r="G84" s="155"/>
      <c r="H84" s="155"/>
      <c r="I84" s="155"/>
      <c r="J84" s="13"/>
      <c r="K84" s="13"/>
      <c r="L84" s="155"/>
      <c r="M84" s="155"/>
      <c r="N84" s="155"/>
      <c r="O84" s="155"/>
      <c r="P84" s="155"/>
      <c r="Q84" s="155"/>
      <c r="R84" s="155"/>
      <c r="S84" s="155"/>
      <c r="V84" s="13"/>
      <c r="W84" s="13"/>
      <c r="X84" s="13"/>
      <c r="Y84" s="13"/>
      <c r="Z84" s="13"/>
      <c r="AA84" s="13"/>
      <c r="AB84" s="13"/>
      <c r="AC84" s="13"/>
      <c r="AD84" s="13"/>
      <c r="AE84" s="13"/>
      <c r="AZ84" s="13"/>
      <c r="BA84" s="13"/>
      <c r="BB84" s="13"/>
      <c r="BC84" s="13"/>
      <c r="BD84" s="13"/>
      <c r="BE84" s="13"/>
      <c r="BF84" s="13"/>
      <c r="BG84" s="13"/>
      <c r="BH84" s="13"/>
      <c r="BI84" s="13"/>
      <c r="BJ84" s="13"/>
    </row>
    <row r="85" spans="1:62" ht="15.75" customHeight="1">
      <c r="A85" s="13"/>
      <c r="B85" s="13"/>
      <c r="C85" s="13"/>
      <c r="D85" s="13"/>
      <c r="E85" s="13"/>
      <c r="F85" s="13"/>
      <c r="G85" s="13"/>
      <c r="H85" s="13"/>
      <c r="I85" s="13"/>
      <c r="J85" s="13"/>
      <c r="K85" s="13"/>
      <c r="L85" s="155"/>
      <c r="M85" s="155"/>
      <c r="N85" s="155"/>
      <c r="O85" s="155"/>
      <c r="P85" s="155"/>
      <c r="Q85" s="155"/>
      <c r="R85" s="155"/>
      <c r="S85" s="155"/>
      <c r="V85" s="13"/>
      <c r="W85" s="13"/>
      <c r="X85" s="13"/>
      <c r="Y85" s="13"/>
      <c r="Z85" s="13"/>
      <c r="AA85" s="13"/>
      <c r="AB85" s="13"/>
      <c r="AC85" s="13"/>
      <c r="AD85" s="13"/>
      <c r="AE85" s="13"/>
      <c r="AZ85" s="13"/>
      <c r="BA85" s="13"/>
      <c r="BB85" s="13"/>
      <c r="BC85" s="13"/>
      <c r="BD85" s="13"/>
      <c r="BE85" s="13"/>
      <c r="BF85" s="13"/>
      <c r="BG85" s="13"/>
      <c r="BH85" s="13"/>
      <c r="BI85" s="13"/>
      <c r="BJ85" s="13"/>
    </row>
    <row r="86" spans="1:62">
      <c r="A86" s="13"/>
      <c r="B86" s="13"/>
      <c r="C86" s="13"/>
      <c r="D86" s="13"/>
      <c r="E86" s="13"/>
      <c r="F86" s="13"/>
      <c r="G86" s="13"/>
      <c r="H86" s="13"/>
      <c r="I86" s="13"/>
      <c r="J86" s="13"/>
      <c r="K86" s="13"/>
      <c r="L86" s="13"/>
      <c r="M86" s="13"/>
      <c r="N86" s="13"/>
      <c r="O86" s="13"/>
      <c r="P86" s="13"/>
      <c r="Q86" s="13"/>
      <c r="R86" s="13"/>
      <c r="S86" s="13"/>
      <c r="V86" s="13"/>
      <c r="W86" s="13"/>
      <c r="X86" s="13"/>
      <c r="Y86" s="13"/>
      <c r="Z86" s="13"/>
      <c r="AA86" s="13"/>
      <c r="AB86" s="13"/>
      <c r="AC86" s="13"/>
      <c r="AD86" s="13"/>
      <c r="AE86" s="13"/>
      <c r="AF86" s="13"/>
      <c r="AG86" s="13"/>
      <c r="AH86" s="13"/>
      <c r="AI86" s="13"/>
      <c r="AJ86" s="13"/>
      <c r="AK86" s="13"/>
      <c r="AL86" s="13"/>
      <c r="AM86" s="13"/>
      <c r="AN86" s="13"/>
      <c r="AT86" s="13"/>
      <c r="AU86" s="13"/>
      <c r="AV86" s="13"/>
      <c r="AW86" s="13"/>
      <c r="AX86" s="13"/>
      <c r="AY86" s="13"/>
      <c r="AZ86" s="13"/>
      <c r="BA86" s="13"/>
      <c r="BB86" s="13"/>
      <c r="BC86" s="13"/>
      <c r="BD86" s="13"/>
      <c r="BE86" s="13"/>
      <c r="BF86" s="13"/>
      <c r="BG86" s="13"/>
      <c r="BH86" s="13"/>
      <c r="BI86" s="13"/>
      <c r="BJ86" s="13"/>
    </row>
    <row r="87" spans="1:62">
      <c r="A87" s="13"/>
      <c r="B87" s="13"/>
      <c r="C87" s="13"/>
      <c r="D87" s="13"/>
      <c r="E87" s="13"/>
      <c r="F87" s="13"/>
      <c r="G87" s="13"/>
      <c r="H87" s="13"/>
      <c r="I87" s="13"/>
      <c r="J87" s="13"/>
      <c r="K87" s="13"/>
      <c r="L87" s="13"/>
      <c r="M87" s="13"/>
      <c r="N87" s="13"/>
      <c r="O87" s="13"/>
      <c r="P87" s="13"/>
      <c r="Q87" s="13"/>
      <c r="R87" s="13"/>
      <c r="S87" s="13"/>
      <c r="V87" s="13"/>
      <c r="W87" s="13"/>
      <c r="X87" s="155"/>
      <c r="Y87" s="155"/>
      <c r="Z87" s="13"/>
      <c r="AA87" s="13"/>
      <c r="AB87" s="155"/>
      <c r="AC87" s="155"/>
      <c r="AD87" s="155"/>
      <c r="AE87" s="155"/>
      <c r="AF87" s="155"/>
      <c r="AG87" s="155"/>
      <c r="AH87" s="155"/>
      <c r="AI87" s="155"/>
      <c r="AJ87" s="155"/>
      <c r="AK87" s="155"/>
      <c r="AL87" s="155"/>
      <c r="AM87" s="155"/>
      <c r="AN87" s="155"/>
      <c r="AT87" s="13"/>
      <c r="AU87" s="13"/>
      <c r="AV87" s="13"/>
      <c r="AW87" s="13"/>
      <c r="AX87" s="13"/>
      <c r="AY87" s="13"/>
      <c r="AZ87" s="13"/>
      <c r="BA87" s="13"/>
      <c r="BB87" s="13"/>
      <c r="BC87" s="13"/>
      <c r="BD87" s="13"/>
      <c r="BE87" s="13"/>
      <c r="BF87" s="13"/>
      <c r="BG87" s="13"/>
      <c r="BH87" s="13"/>
      <c r="BI87" s="13"/>
      <c r="BJ87" s="13"/>
    </row>
    <row r="88" spans="1:62">
      <c r="A88" s="13"/>
      <c r="B88" s="13"/>
      <c r="C88" s="13"/>
      <c r="D88" s="13"/>
      <c r="E88" s="13"/>
      <c r="F88" s="13"/>
      <c r="G88" s="13"/>
      <c r="H88" s="13"/>
      <c r="I88" s="13"/>
      <c r="J88" s="13"/>
      <c r="K88" s="13"/>
      <c r="L88" s="13"/>
      <c r="M88" s="13"/>
      <c r="N88" s="13"/>
      <c r="O88" s="13"/>
      <c r="P88" s="13"/>
      <c r="Q88" s="13"/>
      <c r="R88" s="13"/>
      <c r="S88" s="13"/>
      <c r="V88" s="13"/>
      <c r="W88" s="13"/>
      <c r="X88" s="155"/>
      <c r="Y88" s="155"/>
      <c r="Z88" s="13"/>
      <c r="AA88" s="13"/>
      <c r="AB88" s="155"/>
      <c r="AC88" s="155"/>
      <c r="AD88" s="155"/>
      <c r="AE88" s="155"/>
      <c r="AF88" s="155"/>
      <c r="AG88" s="155"/>
      <c r="AH88" s="155"/>
      <c r="AI88" s="155"/>
      <c r="AJ88" s="155"/>
      <c r="AK88" s="155"/>
      <c r="AL88" s="155"/>
      <c r="AM88" s="155"/>
      <c r="AN88" s="155"/>
      <c r="AT88" s="13"/>
      <c r="AU88" s="13"/>
      <c r="AV88" s="13"/>
      <c r="AW88" s="13"/>
      <c r="AX88" s="13"/>
      <c r="AY88" s="13"/>
      <c r="AZ88" s="13"/>
      <c r="BA88" s="13"/>
      <c r="BB88" s="13"/>
      <c r="BC88" s="13"/>
      <c r="BD88" s="13"/>
      <c r="BE88" s="13"/>
      <c r="BF88" s="13"/>
      <c r="BG88" s="13"/>
      <c r="BH88" s="13"/>
      <c r="BI88" s="13"/>
      <c r="BJ88" s="13"/>
    </row>
    <row r="89" spans="1:62">
      <c r="A89" s="13"/>
      <c r="B89" s="13"/>
      <c r="C89" s="13"/>
      <c r="D89" s="13"/>
      <c r="E89" s="13"/>
      <c r="F89" s="13"/>
      <c r="G89" s="13"/>
      <c r="H89" s="13"/>
      <c r="I89" s="13"/>
      <c r="J89" s="13"/>
      <c r="K89" s="13"/>
      <c r="L89" s="13"/>
      <c r="M89" s="13"/>
      <c r="N89" s="13"/>
      <c r="O89" s="13"/>
      <c r="P89" s="13"/>
      <c r="Q89" s="13"/>
      <c r="R89" s="13"/>
      <c r="S89" s="13"/>
      <c r="T89" s="41"/>
      <c r="U89" s="41"/>
      <c r="V89" s="13"/>
      <c r="W89" s="13"/>
      <c r="X89" s="13"/>
      <c r="Y89" s="13"/>
      <c r="Z89" s="13"/>
      <c r="AA89" s="13"/>
      <c r="AB89" s="13"/>
      <c r="AC89" s="13"/>
      <c r="AD89" s="13"/>
      <c r="AE89" s="13"/>
      <c r="AF89" s="13"/>
      <c r="AG89" s="13"/>
      <c r="AH89" s="13"/>
      <c r="AI89" s="13"/>
      <c r="AJ89" s="13"/>
      <c r="AK89" s="13"/>
      <c r="AL89" s="13"/>
      <c r="AM89" s="13"/>
      <c r="AN89" s="13"/>
      <c r="BJ89" s="13"/>
    </row>
    <row r="90" spans="1:62">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c r="AB90" s="13"/>
      <c r="AC90" s="13"/>
      <c r="AD90" s="13"/>
      <c r="AE90" s="13"/>
      <c r="AF90" s="13"/>
      <c r="AG90" s="13"/>
      <c r="AH90" s="13"/>
      <c r="AI90" s="13"/>
      <c r="AJ90" s="13"/>
      <c r="AK90" s="13"/>
      <c r="AL90" s="13"/>
      <c r="AM90" s="13"/>
      <c r="AN90" s="13"/>
      <c r="BJ90" s="13"/>
    </row>
    <row r="91" spans="1:62">
      <c r="BJ91" s="13"/>
    </row>
    <row r="92" spans="1:62">
      <c r="BJ92" s="13"/>
    </row>
    <row r="93" spans="1:62">
      <c r="T93" s="14" t="s">
        <v>72</v>
      </c>
      <c r="BJ93" s="13"/>
    </row>
    <row r="94" spans="1:62">
      <c r="BJ94" s="13"/>
    </row>
    <row r="95" spans="1:62">
      <c r="BJ95" s="13"/>
    </row>
  </sheetData>
  <mergeCells count="239">
    <mergeCell ref="BB44:BH46"/>
    <mergeCell ref="BB47:BH48"/>
    <mergeCell ref="AO50:BA59"/>
    <mergeCell ref="AO61:BA70"/>
    <mergeCell ref="D82:AC83"/>
    <mergeCell ref="AF74:BH74"/>
    <mergeCell ref="AH72:BH72"/>
    <mergeCell ref="A82:A83"/>
    <mergeCell ref="BI76:BJ76"/>
    <mergeCell ref="BI77:BJ77"/>
    <mergeCell ref="BI78:BJ78"/>
    <mergeCell ref="A72:B74"/>
    <mergeCell ref="B82:C83"/>
    <mergeCell ref="AF72:AG72"/>
    <mergeCell ref="AF81:AF83"/>
    <mergeCell ref="AG81:AH83"/>
    <mergeCell ref="AG75:AK76"/>
    <mergeCell ref="AF75:AF76"/>
    <mergeCell ref="AI81:BH83"/>
    <mergeCell ref="C72:AC74"/>
    <mergeCell ref="L80:Q81"/>
    <mergeCell ref="A76:AC76"/>
    <mergeCell ref="K80:K81"/>
    <mergeCell ref="F57:F58"/>
    <mergeCell ref="A32:E33"/>
    <mergeCell ref="BB32:BH32"/>
    <mergeCell ref="AO33:BA33"/>
    <mergeCell ref="BF33:BF34"/>
    <mergeCell ref="G34:N34"/>
    <mergeCell ref="Z35:AF36"/>
    <mergeCell ref="AW35:AW36"/>
    <mergeCell ref="AX35:BA36"/>
    <mergeCell ref="G36:N37"/>
    <mergeCell ref="BF36:BF37"/>
    <mergeCell ref="AW37:AW38"/>
    <mergeCell ref="AX37:BA38"/>
    <mergeCell ref="AG32:AG33"/>
    <mergeCell ref="AH32:AN33"/>
    <mergeCell ref="J38:N38"/>
    <mergeCell ref="BB38:BH38"/>
    <mergeCell ref="BB35:BH35"/>
    <mergeCell ref="G57:I58"/>
    <mergeCell ref="J57:N58"/>
    <mergeCell ref="BF57:BF58"/>
    <mergeCell ref="Z58:AN59"/>
    <mergeCell ref="AG61:AG62"/>
    <mergeCell ref="AH61:AN62"/>
    <mergeCell ref="G61:N62"/>
    <mergeCell ref="O61:X68"/>
    <mergeCell ref="BB61:BH61"/>
    <mergeCell ref="BF62:BF63"/>
    <mergeCell ref="G63:N63"/>
    <mergeCell ref="Y64:Y65"/>
    <mergeCell ref="Z64:AF65"/>
    <mergeCell ref="J67:N67"/>
    <mergeCell ref="BB67:BH67"/>
    <mergeCell ref="AG63:AG64"/>
    <mergeCell ref="AH63:AN64"/>
    <mergeCell ref="Y67:Y68"/>
    <mergeCell ref="AG67:AG68"/>
    <mergeCell ref="AH67:AL68"/>
    <mergeCell ref="F68:F69"/>
    <mergeCell ref="AG34:AG35"/>
    <mergeCell ref="A28:E30"/>
    <mergeCell ref="A27:E27"/>
    <mergeCell ref="AH34:AN35"/>
    <mergeCell ref="Y38:Y39"/>
    <mergeCell ref="Z38:AF39"/>
    <mergeCell ref="Y40:Y41"/>
    <mergeCell ref="Z40:AN41"/>
    <mergeCell ref="A34:E35"/>
    <mergeCell ref="F32:F34"/>
    <mergeCell ref="G32:N33"/>
    <mergeCell ref="O32:X39"/>
    <mergeCell ref="A38:E41"/>
    <mergeCell ref="A36:E37"/>
    <mergeCell ref="Y35:Y36"/>
    <mergeCell ref="Y48:AN48"/>
    <mergeCell ref="A50:E52"/>
    <mergeCell ref="F39:F40"/>
    <mergeCell ref="G39:I40"/>
    <mergeCell ref="J39:N40"/>
    <mergeCell ref="F36:F37"/>
    <mergeCell ref="G68:I69"/>
    <mergeCell ref="J68:N69"/>
    <mergeCell ref="A25:E26"/>
    <mergeCell ref="A23:E24"/>
    <mergeCell ref="A21:E22"/>
    <mergeCell ref="F21:F23"/>
    <mergeCell ref="G21:N22"/>
    <mergeCell ref="O21:X28"/>
    <mergeCell ref="BB21:BH21"/>
    <mergeCell ref="AO22:BA22"/>
    <mergeCell ref="BF22:BF23"/>
    <mergeCell ref="G23:N23"/>
    <mergeCell ref="Z24:AF25"/>
    <mergeCell ref="AW24:AW25"/>
    <mergeCell ref="AX24:BA25"/>
    <mergeCell ref="BB24:BH24"/>
    <mergeCell ref="F25:F26"/>
    <mergeCell ref="G25:N26"/>
    <mergeCell ref="BF25:BF26"/>
    <mergeCell ref="J27:N27"/>
    <mergeCell ref="F28:F29"/>
    <mergeCell ref="G28:I29"/>
    <mergeCell ref="J28:N29"/>
    <mergeCell ref="BF28:BF29"/>
    <mergeCell ref="Y24:Y25"/>
    <mergeCell ref="AG21:AG22"/>
    <mergeCell ref="F17:F18"/>
    <mergeCell ref="O3:X3"/>
    <mergeCell ref="A17:E19"/>
    <mergeCell ref="A15:E16"/>
    <mergeCell ref="A13:E14"/>
    <mergeCell ref="A10:E12"/>
    <mergeCell ref="AW15:AW16"/>
    <mergeCell ref="AX15:BA16"/>
    <mergeCell ref="A4:N8"/>
    <mergeCell ref="O4:X8"/>
    <mergeCell ref="Y4:AN7"/>
    <mergeCell ref="AO4:BA8"/>
    <mergeCell ref="Z13:AF14"/>
    <mergeCell ref="AX13:BA14"/>
    <mergeCell ref="AO17:AO19"/>
    <mergeCell ref="J16:N16"/>
    <mergeCell ref="Z18:AN19"/>
    <mergeCell ref="Y18:Y19"/>
    <mergeCell ref="AH10:AN11"/>
    <mergeCell ref="AG10:AG11"/>
    <mergeCell ref="Y16:Y17"/>
    <mergeCell ref="O10:X17"/>
    <mergeCell ref="G17:I18"/>
    <mergeCell ref="J17:N18"/>
    <mergeCell ref="A1:BH1"/>
    <mergeCell ref="BI3:BJ3"/>
    <mergeCell ref="BI4:BJ4"/>
    <mergeCell ref="BI13:BJ13"/>
    <mergeCell ref="BI14:BJ14"/>
    <mergeCell ref="BI15:BJ15"/>
    <mergeCell ref="BI11:BJ11"/>
    <mergeCell ref="BI7:BJ7"/>
    <mergeCell ref="BI8:BJ8"/>
    <mergeCell ref="BI10:BJ10"/>
    <mergeCell ref="BF11:BF12"/>
    <mergeCell ref="F10:F12"/>
    <mergeCell ref="BI5:BJ5"/>
    <mergeCell ref="Y13:Y14"/>
    <mergeCell ref="G10:N11"/>
    <mergeCell ref="G12:N12"/>
    <mergeCell ref="F14:F15"/>
    <mergeCell ref="A3:N3"/>
    <mergeCell ref="AO3:BA3"/>
    <mergeCell ref="Y8:AN8"/>
    <mergeCell ref="Y3:AN3"/>
    <mergeCell ref="G14:N15"/>
    <mergeCell ref="AG12:AG13"/>
    <mergeCell ref="BB3:BH3"/>
    <mergeCell ref="Y29:Y30"/>
    <mergeCell ref="Z29:AN30"/>
    <mergeCell ref="AO39:AO41"/>
    <mergeCell ref="BB10:BH10"/>
    <mergeCell ref="AH21:AN22"/>
    <mergeCell ref="AG23:AG24"/>
    <mergeCell ref="AH23:AN24"/>
    <mergeCell ref="Z16:AF17"/>
    <mergeCell ref="AO11:BA11"/>
    <mergeCell ref="BF14:BF15"/>
    <mergeCell ref="BF17:BF18"/>
    <mergeCell ref="AH12:AN13"/>
    <mergeCell ref="AH16:AL17"/>
    <mergeCell ref="AG16:AG17"/>
    <mergeCell ref="AG27:AG28"/>
    <mergeCell ref="AH27:AL28"/>
    <mergeCell ref="AG38:AG39"/>
    <mergeCell ref="AH38:AL39"/>
    <mergeCell ref="F50:F52"/>
    <mergeCell ref="G50:N51"/>
    <mergeCell ref="G52:N52"/>
    <mergeCell ref="BB7:BH8"/>
    <mergeCell ref="BB4:BH6"/>
    <mergeCell ref="O50:X57"/>
    <mergeCell ref="G54:N55"/>
    <mergeCell ref="BI26:BJ26"/>
    <mergeCell ref="BI20:BJ20"/>
    <mergeCell ref="BI21:BJ21"/>
    <mergeCell ref="BI22:BJ22"/>
    <mergeCell ref="AW13:AW14"/>
    <mergeCell ref="BI16:BJ16"/>
    <mergeCell ref="BI24:BJ24"/>
    <mergeCell ref="BB16:BH16"/>
    <mergeCell ref="BB13:BH13"/>
    <mergeCell ref="BI25:BJ25"/>
    <mergeCell ref="BI17:BJ17"/>
    <mergeCell ref="BI19:BJ19"/>
    <mergeCell ref="BB27:BH27"/>
    <mergeCell ref="AO28:AO30"/>
    <mergeCell ref="AP28:BA30"/>
    <mergeCell ref="Y27:Y28"/>
    <mergeCell ref="Z27:AF28"/>
    <mergeCell ref="BI72:BJ72"/>
    <mergeCell ref="BF68:BF69"/>
    <mergeCell ref="Z56:AF57"/>
    <mergeCell ref="AH52:AN53"/>
    <mergeCell ref="Y56:Y57"/>
    <mergeCell ref="BB50:BH50"/>
    <mergeCell ref="BF51:BF52"/>
    <mergeCell ref="BB56:BH56"/>
    <mergeCell ref="BB64:BH64"/>
    <mergeCell ref="BF65:BF66"/>
    <mergeCell ref="Y58:Y59"/>
    <mergeCell ref="Z67:AF68"/>
    <mergeCell ref="Y69:Y70"/>
    <mergeCell ref="Z69:AN70"/>
    <mergeCell ref="AG56:AG57"/>
    <mergeCell ref="AH56:AL57"/>
    <mergeCell ref="BI74:BJ74"/>
    <mergeCell ref="BF39:BF40"/>
    <mergeCell ref="A42:BH42"/>
    <mergeCell ref="F54:F55"/>
    <mergeCell ref="A55:E56"/>
    <mergeCell ref="F65:F66"/>
    <mergeCell ref="G65:N66"/>
    <mergeCell ref="A44:N48"/>
    <mergeCell ref="O44:X48"/>
    <mergeCell ref="AO44:BA48"/>
    <mergeCell ref="Y44:AN47"/>
    <mergeCell ref="J56:N56"/>
    <mergeCell ref="A57:E59"/>
    <mergeCell ref="A53:E54"/>
    <mergeCell ref="A61:E70"/>
    <mergeCell ref="F61:F63"/>
    <mergeCell ref="Z53:AF54"/>
    <mergeCell ref="BB53:BH53"/>
    <mergeCell ref="BF54:BF55"/>
    <mergeCell ref="Y53:Y54"/>
    <mergeCell ref="AG50:AG51"/>
    <mergeCell ref="AH50:AN51"/>
    <mergeCell ref="AG52:AG53"/>
    <mergeCell ref="BI73:BJ73"/>
  </mergeCells>
  <printOptions horizontalCentered="1"/>
  <pageMargins left="0.196850393700787" right="0.196850393700787" top="0.196850393700787" bottom="0.196850393700787" header="0" footer="0"/>
  <pageSetup paperSize="9" scale="97" orientation="landscape" r:id="rId1"/>
  <headerFooter alignWithMargins="0"/>
  <rowBreaks count="1" manualBreakCount="1">
    <brk id="41" max="59" man="1"/>
  </rowBreaks>
</worksheet>
</file>

<file path=xl/worksheets/sheet7.xml><?xml version="1.0" encoding="utf-8"?>
<worksheet xmlns="http://schemas.openxmlformats.org/spreadsheetml/2006/main" xmlns:r="http://schemas.openxmlformats.org/officeDocument/2006/relationships">
  <sheetPr>
    <tabColor theme="4" tint="0.59999389629810485"/>
  </sheetPr>
  <dimension ref="A1:DT83"/>
  <sheetViews>
    <sheetView view="pageBreakPreview" zoomScaleNormal="100" zoomScaleSheetLayoutView="100" workbookViewId="0">
      <selection sqref="A1:BI1"/>
    </sheetView>
  </sheetViews>
  <sheetFormatPr defaultRowHeight="11.25"/>
  <cols>
    <col min="1" max="19" width="2.42578125" style="14" customWidth="1"/>
    <col min="20" max="21" width="1.7109375" style="14" customWidth="1"/>
    <col min="22" max="40" width="2.42578125" style="14" customWidth="1"/>
    <col min="41" max="42" width="1.7109375" style="14" customWidth="1"/>
    <col min="43" max="61" width="2.42578125" style="14" customWidth="1"/>
    <col min="62" max="62" width="2.5703125" style="155" bestFit="1" customWidth="1"/>
    <col min="63" max="63" width="2.140625" style="155" customWidth="1"/>
    <col min="64" max="64" width="2.140625" style="13" customWidth="1"/>
    <col min="65" max="65" width="2.5703125" style="13" bestFit="1" customWidth="1"/>
    <col min="66" max="94" width="2.140625" style="13" customWidth="1"/>
    <col min="95" max="16384" width="9.140625" style="13"/>
  </cols>
  <sheetData>
    <row r="1" spans="1:65" ht="15.75" customHeight="1">
      <c r="A1" s="10" t="str">
        <f>CONCATENATE([1]Sections!$A$1:$E$1," - / - ",[1]Sections!$A$8," ",[1]Sections!$B$8,": ",[1]Sections!$D$8," [ ",[1]Sections!$V$2," ",ROMAN(COUNT($BM$1:$BM$742))," / ",ROMAN(BM1)," ]")</f>
        <v>Male Head of Household Questionnaire - / - Section 5: Development Projects [ Page II / I ]</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M1" s="13">
        <v>1</v>
      </c>
    </row>
    <row r="2" spans="1:65" ht="6" customHeight="1"/>
    <row r="3" spans="1:65" ht="15" customHeight="1">
      <c r="A3" s="172">
        <f>VLOOKUP(BJ3,[1]eMHH!$F$4:$H$3000,3,FALSE)</f>
        <v>5.01</v>
      </c>
      <c r="B3" s="173"/>
      <c r="C3" s="169" t="str">
        <f>VLOOKUP(BJ3,[1]eMHH!$I$4:$DV$3046,13,FALSE)</f>
        <v>What is the one project that is most needed by the people of the village?</v>
      </c>
      <c r="D3" s="169"/>
      <c r="E3" s="169"/>
      <c r="F3" s="169"/>
      <c r="G3" s="169"/>
      <c r="H3" s="169"/>
      <c r="I3" s="169"/>
      <c r="J3" s="169"/>
      <c r="K3" s="169"/>
      <c r="L3" s="169"/>
      <c r="M3" s="169"/>
      <c r="N3" s="169"/>
      <c r="O3" s="169"/>
      <c r="P3" s="169"/>
      <c r="Q3" s="169"/>
      <c r="R3" s="169"/>
      <c r="S3" s="169"/>
      <c r="T3" s="169"/>
      <c r="U3" s="169"/>
      <c r="V3" s="169"/>
      <c r="W3" s="169"/>
      <c r="X3" s="169"/>
      <c r="Y3" s="169"/>
      <c r="Z3" s="169"/>
      <c r="AA3" s="169"/>
      <c r="AB3" s="169"/>
      <c r="AC3" s="169"/>
      <c r="AD3" s="169"/>
      <c r="AE3" s="169"/>
      <c r="AF3" s="169"/>
      <c r="AG3" s="169"/>
      <c r="AH3" s="169"/>
      <c r="AI3" s="169"/>
      <c r="AJ3" s="169"/>
      <c r="AK3" s="169"/>
      <c r="AL3" s="169"/>
      <c r="AM3" s="169"/>
      <c r="AN3" s="169"/>
      <c r="AO3" s="169"/>
      <c r="AP3" s="169"/>
      <c r="AQ3" s="169"/>
      <c r="AR3" s="169"/>
      <c r="AS3" s="169"/>
      <c r="AT3" s="169"/>
      <c r="AU3" s="169"/>
      <c r="AV3" s="169"/>
      <c r="AW3" s="169"/>
      <c r="AX3" s="169"/>
      <c r="AY3" s="169"/>
      <c r="AZ3" s="169"/>
      <c r="BA3" s="169"/>
      <c r="BB3" s="169"/>
      <c r="BC3" s="169"/>
      <c r="BD3" s="169"/>
      <c r="BE3" s="169"/>
      <c r="BF3" s="169"/>
      <c r="BG3" s="169"/>
      <c r="BH3" s="169"/>
      <c r="BI3" s="170"/>
      <c r="BJ3" s="504">
        <v>7.01</v>
      </c>
      <c r="BK3" s="504"/>
    </row>
    <row r="4" spans="1:65" ht="14.25" customHeight="1">
      <c r="A4" s="175">
        <v>1</v>
      </c>
      <c r="B4" s="328" t="str">
        <f>VLOOKUP(BJ3,[1]eMHH!$I$4:$DV$3046,15,FALSE)</f>
        <v>Drinking Water</v>
      </c>
      <c r="C4" s="66"/>
      <c r="D4" s="66"/>
      <c r="E4" s="150"/>
      <c r="F4" s="150"/>
      <c r="G4" s="150"/>
      <c r="H4" s="150"/>
      <c r="I4" s="150"/>
      <c r="J4" s="150"/>
      <c r="K4" s="781"/>
      <c r="L4" s="66"/>
      <c r="M4" s="66"/>
      <c r="N4" s="161"/>
      <c r="O4" s="195">
        <v>7</v>
      </c>
      <c r="P4" s="321" t="str">
        <f>VLOOKUP(BJ3,[1]eMHH!$I$4:$DV$3046,21,FALSE)</f>
        <v>Clinic or Other Health Facilities</v>
      </c>
      <c r="Q4" s="161"/>
      <c r="R4" s="161"/>
      <c r="S4" s="66"/>
      <c r="T4" s="161"/>
      <c r="U4" s="161"/>
      <c r="V4" s="146"/>
      <c r="W4" s="146"/>
      <c r="X4" s="161"/>
      <c r="Y4" s="41"/>
      <c r="Z4" s="41"/>
      <c r="AA4" s="161"/>
      <c r="AB4" s="195">
        <v>13</v>
      </c>
      <c r="AC4" s="782" t="str">
        <f>VLOOKUP(BJ3,[1]eMHH!$I$4:$DV$3046,27,FALSE)</f>
        <v>Microfinance Programs</v>
      </c>
      <c r="AD4" s="150"/>
      <c r="AE4" s="150"/>
      <c r="AF4" s="150"/>
      <c r="AG4" s="66"/>
      <c r="AH4" s="41"/>
      <c r="AI4" s="41"/>
      <c r="AJ4" s="41"/>
      <c r="AK4" s="146"/>
      <c r="AL4" s="146"/>
      <c r="AM4" s="146"/>
      <c r="AN4" s="146"/>
      <c r="AO4" s="41"/>
      <c r="AP4" s="41"/>
      <c r="AQ4" s="257" t="s">
        <v>9</v>
      </c>
      <c r="AR4" s="1029" t="str">
        <f>VLOOKUP(BJ3,[1]eMHH!$I$4:$DV$3046,32,FALSE)</f>
        <v>Other:</v>
      </c>
      <c r="AS4" s="1"/>
      <c r="AT4" s="2"/>
      <c r="AU4" s="2"/>
      <c r="AV4" s="2"/>
      <c r="AW4" s="2"/>
      <c r="AX4" s="2"/>
      <c r="AY4" s="2"/>
      <c r="AZ4" s="2"/>
      <c r="BA4" s="2"/>
      <c r="BB4" s="2"/>
      <c r="BC4" s="2"/>
      <c r="BD4" s="2"/>
      <c r="BE4" s="2"/>
      <c r="BF4" s="2"/>
      <c r="BG4" s="2"/>
      <c r="BH4" s="2"/>
      <c r="BI4" s="3"/>
      <c r="BJ4" s="724">
        <f>VLOOKUP(BJ3,[1]eMHH!$I$4:$DV$515,65,FALSE)</f>
        <v>19</v>
      </c>
      <c r="BK4" s="724"/>
    </row>
    <row r="5" spans="1:65" ht="14.25" customHeight="1">
      <c r="A5" s="175">
        <v>2</v>
      </c>
      <c r="B5" s="331" t="str">
        <f>VLOOKUP(BJ3,[1]eMHH!$I$4:$DV$3046,16,FALSE)</f>
        <v>Irrigation</v>
      </c>
      <c r="C5" s="62"/>
      <c r="D5" s="62"/>
      <c r="E5" s="62"/>
      <c r="F5" s="62"/>
      <c r="G5" s="62"/>
      <c r="H5" s="62"/>
      <c r="I5" s="62"/>
      <c r="J5" s="62"/>
      <c r="K5" s="62"/>
      <c r="L5" s="62"/>
      <c r="M5" s="62"/>
      <c r="N5" s="161"/>
      <c r="O5" s="175">
        <v>8</v>
      </c>
      <c r="P5" s="331" t="str">
        <f>VLOOKUP(BJ3,[1]eMHH!$I$4:$DV$3046,22,FALSE)</f>
        <v>Seeds</v>
      </c>
      <c r="Q5" s="161"/>
      <c r="R5" s="161"/>
      <c r="S5" s="62"/>
      <c r="T5" s="161"/>
      <c r="U5" s="161"/>
      <c r="V5" s="146"/>
      <c r="W5" s="146"/>
      <c r="X5" s="161"/>
      <c r="Y5" s="41"/>
      <c r="Z5" s="41"/>
      <c r="AA5" s="161"/>
      <c r="AB5" s="175">
        <v>14</v>
      </c>
      <c r="AC5" s="782" t="str">
        <f>VLOOKUP(BJ3,[1]eMHH!$I$4:$DV$3046,28,FALSE)</f>
        <v>Communal Toilet Facilities</v>
      </c>
      <c r="AD5" s="150"/>
      <c r="AE5" s="150"/>
      <c r="AF5" s="150"/>
      <c r="AG5" s="332"/>
      <c r="AH5" s="41"/>
      <c r="AI5" s="41"/>
      <c r="AJ5" s="41"/>
      <c r="AK5" s="146"/>
      <c r="AL5" s="146"/>
      <c r="AM5" s="146"/>
      <c r="AN5" s="146"/>
      <c r="AO5" s="41"/>
      <c r="AP5" s="41"/>
      <c r="AQ5" s="257"/>
      <c r="AR5" s="1029"/>
      <c r="AS5" s="4"/>
      <c r="AT5" s="5"/>
      <c r="AU5" s="5"/>
      <c r="AV5" s="5"/>
      <c r="AW5" s="5"/>
      <c r="AX5" s="5"/>
      <c r="AY5" s="5"/>
      <c r="AZ5" s="5"/>
      <c r="BA5" s="5"/>
      <c r="BB5" s="5"/>
      <c r="BC5" s="5"/>
      <c r="BD5" s="5"/>
      <c r="BE5" s="5"/>
      <c r="BF5" s="5"/>
      <c r="BG5" s="5"/>
      <c r="BH5" s="5"/>
      <c r="BI5" s="6"/>
      <c r="BJ5" s="1030">
        <f>VLOOKUP(BJ3,[1]eMHH!$I$4:$DV$3046,4,FALSE)</f>
        <v>0</v>
      </c>
      <c r="BK5" s="1030"/>
    </row>
    <row r="6" spans="1:65" ht="14.25" customHeight="1">
      <c r="A6" s="175">
        <v>3</v>
      </c>
      <c r="B6" s="331" t="str">
        <f>VLOOKUP(BJ3,[1]eMHH!$I$4:$DV$3046,17,FALSE)</f>
        <v>Schools</v>
      </c>
      <c r="C6" s="62"/>
      <c r="D6" s="62"/>
      <c r="E6" s="62"/>
      <c r="F6" s="62"/>
      <c r="G6" s="62"/>
      <c r="H6" s="62"/>
      <c r="I6" s="62"/>
      <c r="J6" s="62"/>
      <c r="K6" s="62"/>
      <c r="L6" s="62"/>
      <c r="M6" s="62"/>
      <c r="N6" s="161"/>
      <c r="O6" s="175">
        <v>9</v>
      </c>
      <c r="P6" s="331" t="str">
        <f>VLOOKUP(BJ3,[1]eMHH!$I$4:$DV$3046,23,FALSE)</f>
        <v>Agricultural Equipment</v>
      </c>
      <c r="Q6" s="161"/>
      <c r="R6" s="161"/>
      <c r="S6" s="62"/>
      <c r="T6" s="161"/>
      <c r="U6" s="161"/>
      <c r="V6" s="146"/>
      <c r="W6" s="146"/>
      <c r="X6" s="161"/>
      <c r="Y6" s="41"/>
      <c r="Z6" s="41"/>
      <c r="AA6" s="161"/>
      <c r="AB6" s="175">
        <v>15</v>
      </c>
      <c r="AC6" s="782" t="str">
        <f>VLOOKUP(BJ3,[1]eMHH!$I$4:$DV$3046,29,FALSE)</f>
        <v>Community Center</v>
      </c>
      <c r="AD6" s="781"/>
      <c r="AE6" s="781"/>
      <c r="AF6" s="781"/>
      <c r="AG6" s="332"/>
      <c r="AH6" s="41"/>
      <c r="AI6" s="41"/>
      <c r="AJ6" s="41"/>
      <c r="AK6" s="146"/>
      <c r="AL6" s="146"/>
      <c r="AM6" s="146"/>
      <c r="AN6" s="146"/>
      <c r="AO6" s="41"/>
      <c r="AP6" s="41"/>
      <c r="AQ6" s="257"/>
      <c r="AR6" s="1029"/>
      <c r="AS6" s="4"/>
      <c r="AT6" s="5"/>
      <c r="AU6" s="5"/>
      <c r="AV6" s="5"/>
      <c r="AW6" s="5"/>
      <c r="AX6" s="5"/>
      <c r="AY6" s="5"/>
      <c r="AZ6" s="5"/>
      <c r="BA6" s="5"/>
      <c r="BB6" s="5"/>
      <c r="BC6" s="5"/>
      <c r="BD6" s="5"/>
      <c r="BE6" s="5"/>
      <c r="BF6" s="5"/>
      <c r="BG6" s="5"/>
      <c r="BH6" s="5"/>
      <c r="BI6" s="6"/>
      <c r="BJ6" s="1031"/>
      <c r="BK6" s="1031"/>
    </row>
    <row r="7" spans="1:65" ht="14.25" customHeight="1">
      <c r="A7" s="175">
        <v>4</v>
      </c>
      <c r="B7" s="331" t="str">
        <f>VLOOKUP(BJ3,[1]eMHH!$I$4:$DV$3046,18,FALSE)</f>
        <v>Training or Literacy Courses for Women</v>
      </c>
      <c r="C7" s="62"/>
      <c r="D7" s="62"/>
      <c r="E7" s="784"/>
      <c r="F7" s="781"/>
      <c r="G7" s="66"/>
      <c r="H7" s="66"/>
      <c r="I7" s="62"/>
      <c r="J7" s="784"/>
      <c r="K7" s="150"/>
      <c r="L7" s="66"/>
      <c r="M7" s="66"/>
      <c r="N7" s="161"/>
      <c r="O7" s="175">
        <v>10</v>
      </c>
      <c r="P7" s="331" t="str">
        <f>VLOOKUP(BJ3,[1]eMHH!$I$4:$DV$3046,24,FALSE)</f>
        <v>Livestock</v>
      </c>
      <c r="Q7" s="161"/>
      <c r="R7" s="161"/>
      <c r="S7" s="150"/>
      <c r="T7" s="161"/>
      <c r="U7" s="161"/>
      <c r="V7" s="146"/>
      <c r="W7" s="146"/>
      <c r="X7" s="161"/>
      <c r="Y7" s="41"/>
      <c r="Z7" s="41"/>
      <c r="AA7" s="161"/>
      <c r="AB7" s="214">
        <v>16</v>
      </c>
      <c r="AC7" s="782" t="str">
        <f>VLOOKUP(BJ3,[1]eMHH!$I$4:$DV$3046,30,FALSE)</f>
        <v>Mosque</v>
      </c>
      <c r="AD7" s="781"/>
      <c r="AE7" s="781"/>
      <c r="AF7" s="781"/>
      <c r="AG7" s="781"/>
      <c r="AH7" s="41"/>
      <c r="AI7" s="41"/>
      <c r="AJ7" s="41"/>
      <c r="AK7" s="146"/>
      <c r="AL7" s="146"/>
      <c r="AM7" s="41"/>
      <c r="AN7" s="41"/>
      <c r="AO7" s="41"/>
      <c r="AP7" s="41"/>
      <c r="AQ7" s="257"/>
      <c r="AR7" s="1029"/>
      <c r="AS7" s="4"/>
      <c r="AT7" s="5"/>
      <c r="AU7" s="5"/>
      <c r="AV7" s="5"/>
      <c r="AW7" s="5"/>
      <c r="AX7" s="5"/>
      <c r="AY7" s="5"/>
      <c r="AZ7" s="5"/>
      <c r="BA7" s="5"/>
      <c r="BB7" s="5"/>
      <c r="BC7" s="5"/>
      <c r="BD7" s="5"/>
      <c r="BE7" s="5"/>
      <c r="BF7" s="5"/>
      <c r="BG7" s="5"/>
      <c r="BH7" s="5"/>
      <c r="BI7" s="6"/>
      <c r="BJ7" s="1031"/>
      <c r="BK7" s="1031"/>
    </row>
    <row r="8" spans="1:65" ht="14.25" customHeight="1">
      <c r="A8" s="175">
        <v>5</v>
      </c>
      <c r="B8" s="331" t="str">
        <f>VLOOKUP(BJ3,[1]eMHH!$I$4:$DV$3046,19,FALSE)</f>
        <v>Training or Literacy Courses for Men</v>
      </c>
      <c r="C8" s="62"/>
      <c r="D8" s="62"/>
      <c r="E8" s="62"/>
      <c r="F8" s="62"/>
      <c r="G8" s="62"/>
      <c r="H8" s="62"/>
      <c r="I8" s="62"/>
      <c r="J8" s="62"/>
      <c r="K8" s="62"/>
      <c r="L8" s="62"/>
      <c r="M8" s="62"/>
      <c r="N8" s="161"/>
      <c r="O8" s="175">
        <v>11</v>
      </c>
      <c r="P8" s="782" t="str">
        <f>VLOOKUP(BJ3,[1]eMHH!$I$4:$DV$3046,25,FALSE)</f>
        <v>Roads or Bridges</v>
      </c>
      <c r="Q8" s="161"/>
      <c r="R8" s="161"/>
      <c r="S8" s="150"/>
      <c r="T8" s="161"/>
      <c r="U8" s="161"/>
      <c r="V8" s="146"/>
      <c r="W8" s="146"/>
      <c r="X8" s="161"/>
      <c r="Y8" s="41"/>
      <c r="Z8" s="41"/>
      <c r="AA8" s="161"/>
      <c r="AB8" s="214">
        <v>17</v>
      </c>
      <c r="AC8" s="782" t="str">
        <f>VLOOKUP(BJ3,[1]eMHH!$I$4:$DV$3046,31,FALSE)</f>
        <v>Flood Protection Wall</v>
      </c>
      <c r="AD8" s="62"/>
      <c r="AE8" s="62"/>
      <c r="AF8" s="62"/>
      <c r="AG8" s="781"/>
      <c r="AH8" s="41"/>
      <c r="AI8" s="41"/>
      <c r="AJ8" s="41"/>
      <c r="AK8" s="146"/>
      <c r="AL8" s="146"/>
      <c r="AM8" s="41"/>
      <c r="AN8" s="41"/>
      <c r="AO8" s="41"/>
      <c r="AP8" s="41"/>
      <c r="AQ8" s="200"/>
      <c r="AR8" s="1032"/>
      <c r="AS8" s="4"/>
      <c r="AT8" s="5"/>
      <c r="AU8" s="5"/>
      <c r="AV8" s="5"/>
      <c r="AW8" s="5"/>
      <c r="AX8" s="5"/>
      <c r="AY8" s="5"/>
      <c r="AZ8" s="5"/>
      <c r="BA8" s="5"/>
      <c r="BB8" s="5"/>
      <c r="BC8" s="5"/>
      <c r="BD8" s="5"/>
      <c r="BE8" s="5"/>
      <c r="BF8" s="5"/>
      <c r="BG8" s="5"/>
      <c r="BH8" s="5"/>
      <c r="BI8" s="6"/>
      <c r="BJ8" s="577"/>
      <c r="BK8" s="577"/>
    </row>
    <row r="9" spans="1:65" ht="14.25" customHeight="1">
      <c r="A9" s="175">
        <v>6</v>
      </c>
      <c r="B9" s="219" t="str">
        <f>VLOOKUP(BJ3,[1]eMHH!$I$4:$DV$3046,20,FALSE)</f>
        <v>Health or Hygiene Courses</v>
      </c>
      <c r="C9" s="224"/>
      <c r="D9" s="224"/>
      <c r="E9" s="224"/>
      <c r="F9" s="224"/>
      <c r="G9" s="224"/>
      <c r="H9" s="224"/>
      <c r="I9" s="224"/>
      <c r="J9" s="224"/>
      <c r="K9" s="224"/>
      <c r="L9" s="224"/>
      <c r="M9" s="224"/>
      <c r="N9" s="220"/>
      <c r="O9" s="175">
        <v>12</v>
      </c>
      <c r="P9" s="550" t="str">
        <f>VLOOKUP(BJ3,[1]eMHH!$I$4:$DV$3046,26,FALSE)</f>
        <v>Electricity</v>
      </c>
      <c r="Q9" s="220"/>
      <c r="R9" s="220"/>
      <c r="S9" s="224"/>
      <c r="T9" s="220"/>
      <c r="U9" s="220"/>
      <c r="V9" s="223"/>
      <c r="W9" s="223"/>
      <c r="X9" s="223"/>
      <c r="Y9" s="223"/>
      <c r="Z9" s="223"/>
      <c r="AA9" s="223"/>
      <c r="AB9" s="1033"/>
      <c r="AC9" s="416"/>
      <c r="AD9" s="416"/>
      <c r="AE9" s="416"/>
      <c r="AF9" s="416"/>
      <c r="AG9" s="416"/>
      <c r="AH9" s="416"/>
      <c r="AI9" s="416"/>
      <c r="AJ9" s="416"/>
      <c r="AK9" s="416"/>
      <c r="AL9" s="416"/>
      <c r="AM9" s="416"/>
      <c r="AN9" s="416"/>
      <c r="AO9" s="416"/>
      <c r="AP9" s="1034"/>
      <c r="AQ9" s="175" t="s">
        <v>7</v>
      </c>
      <c r="AR9" s="1035" t="str">
        <f>VLOOKUP(BJ3,[1]eMHH!$I$4:$DV$3046,33,FALSE)</f>
        <v>Nothing</v>
      </c>
      <c r="AS9" s="294"/>
      <c r="AT9" s="294"/>
      <c r="AU9" s="294"/>
      <c r="AV9" s="294"/>
      <c r="AW9" s="294"/>
      <c r="AX9" s="294"/>
      <c r="AY9" s="294"/>
      <c r="AZ9" s="294"/>
      <c r="BA9" s="294"/>
      <c r="BB9" s="294"/>
      <c r="BC9" s="294"/>
      <c r="BD9" s="294"/>
      <c r="BE9" s="294"/>
      <c r="BF9" s="294"/>
      <c r="BG9" s="294"/>
      <c r="BH9" s="175" t="s">
        <v>0</v>
      </c>
      <c r="BI9" s="175" t="s">
        <v>1</v>
      </c>
      <c r="BJ9" s="1031"/>
      <c r="BK9" s="577"/>
    </row>
    <row r="10" spans="1:65" ht="9.9499999999999993" customHeight="1">
      <c r="A10" s="13"/>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031"/>
      <c r="BK10" s="210"/>
    </row>
    <row r="11" spans="1:65" s="161" customFormat="1" ht="15" customHeight="1">
      <c r="A11" s="172">
        <f>VLOOKUP(BJ17,[1]eMHH!$F$4:$H$3000,3,FALSE)</f>
        <v>5.0199999999999996</v>
      </c>
      <c r="B11" s="173"/>
      <c r="C11" s="159" t="str">
        <f>VLOOKUP(BJ17,[1]eMHH!$I$4:$DV$515,13,FALSE)</f>
        <v>During the past 3 years, have any development projects been implemented? (like drinking wells, road construction, electricity, courses?)</v>
      </c>
      <c r="D11" s="159"/>
      <c r="E11" s="159"/>
      <c r="F11" s="159"/>
      <c r="G11" s="159"/>
      <c r="H11" s="159"/>
      <c r="I11" s="159"/>
      <c r="J11" s="159"/>
      <c r="K11" s="159"/>
      <c r="L11" s="159"/>
      <c r="M11" s="159"/>
      <c r="N11" s="159"/>
      <c r="O11" s="159"/>
      <c r="P11" s="159"/>
      <c r="Q11" s="159"/>
      <c r="R11" s="159"/>
      <c r="S11" s="160"/>
      <c r="U11" s="553"/>
      <c r="V11" s="172">
        <f>VLOOKUP(BJ14,[1]eMHH!$F$4:$H$3000,3,FALSE)</f>
        <v>5.0299999999999994</v>
      </c>
      <c r="W11" s="173"/>
      <c r="X11" s="159" t="str">
        <f>VLOOKUP(BJ14,[1]eMHH!$I$4:$DV$3046,13,FALSE)</f>
        <v>What type of {project / projects}?</v>
      </c>
      <c r="Y11" s="159"/>
      <c r="Z11" s="159"/>
      <c r="AA11" s="159"/>
      <c r="AB11" s="159"/>
      <c r="AC11" s="159"/>
      <c r="AD11" s="159"/>
      <c r="AE11" s="159"/>
      <c r="AF11" s="159"/>
      <c r="AG11" s="159"/>
      <c r="AH11" s="159"/>
      <c r="AI11" s="159"/>
      <c r="AJ11" s="159"/>
      <c r="AK11" s="159"/>
      <c r="AL11" s="159"/>
      <c r="AM11" s="159"/>
      <c r="AN11" s="160"/>
      <c r="AP11" s="553"/>
      <c r="AQ11" s="172">
        <f>VLOOKUP(BJ11,[1]eMHH!$F$4:$H$3000,3,FALSE)</f>
        <v>5.0399999999999991</v>
      </c>
      <c r="AR11" s="173"/>
      <c r="AS11" s="159" t="str">
        <f>VLOOKUP(BJ11,[1]eMHH!$I$4:$DV$3046,13,FALSE)</f>
        <v>Who paid for these {project / projects}?</v>
      </c>
      <c r="AT11" s="159"/>
      <c r="AU11" s="159"/>
      <c r="AV11" s="159"/>
      <c r="AW11" s="159"/>
      <c r="AX11" s="159"/>
      <c r="AY11" s="159"/>
      <c r="AZ11" s="159"/>
      <c r="BA11" s="159"/>
      <c r="BB11" s="159"/>
      <c r="BC11" s="159"/>
      <c r="BD11" s="159"/>
      <c r="BE11" s="159"/>
      <c r="BF11" s="159"/>
      <c r="BG11" s="159"/>
      <c r="BH11" s="159"/>
      <c r="BI11" s="160"/>
      <c r="BJ11" s="174">
        <f>BJ14+0.01</f>
        <v>7.0399999999999991</v>
      </c>
      <c r="BK11" s="174"/>
    </row>
    <row r="12" spans="1:65" s="161" customFormat="1" ht="15" customHeight="1">
      <c r="A12" s="241"/>
      <c r="B12" s="242"/>
      <c r="C12" s="184"/>
      <c r="D12" s="184"/>
      <c r="E12" s="184"/>
      <c r="F12" s="184"/>
      <c r="G12" s="184"/>
      <c r="H12" s="184"/>
      <c r="I12" s="184"/>
      <c r="J12" s="184"/>
      <c r="K12" s="184"/>
      <c r="L12" s="184"/>
      <c r="M12" s="184"/>
      <c r="N12" s="184"/>
      <c r="O12" s="184"/>
      <c r="P12" s="184"/>
      <c r="Q12" s="184"/>
      <c r="R12" s="184"/>
      <c r="S12" s="185"/>
      <c r="U12" s="553"/>
      <c r="V12" s="830" t="str">
        <f>VLOOKUP(BJ14,[1]eMHH!$I$4:$DV$3046,14,FALSE)</f>
        <v>[MARK ALL MENTIONED]</v>
      </c>
      <c r="W12" s="831"/>
      <c r="X12" s="831"/>
      <c r="Y12" s="831"/>
      <c r="Z12" s="831"/>
      <c r="AA12" s="831"/>
      <c r="AB12" s="831"/>
      <c r="AC12" s="831"/>
      <c r="AD12" s="831"/>
      <c r="AE12" s="831"/>
      <c r="AF12" s="831"/>
      <c r="AG12" s="831"/>
      <c r="AH12" s="831"/>
      <c r="AI12" s="831"/>
      <c r="AJ12" s="831"/>
      <c r="AK12" s="831"/>
      <c r="AL12" s="831"/>
      <c r="AM12" s="831"/>
      <c r="AN12" s="832"/>
      <c r="AP12" s="553"/>
      <c r="AQ12" s="830" t="str">
        <f>VLOOKUP(BJ11,[1]eMHH!$I$4:$DV$3046,14,FALSE)</f>
        <v>[MARK ALL MENTIONED]</v>
      </c>
      <c r="AR12" s="831"/>
      <c r="AS12" s="831"/>
      <c r="AT12" s="831"/>
      <c r="AU12" s="831"/>
      <c r="AV12" s="831"/>
      <c r="AW12" s="831"/>
      <c r="AX12" s="831"/>
      <c r="AY12" s="831"/>
      <c r="AZ12" s="831"/>
      <c r="BA12" s="831"/>
      <c r="BB12" s="831"/>
      <c r="BC12" s="831"/>
      <c r="BD12" s="831"/>
      <c r="BE12" s="831"/>
      <c r="BF12" s="831"/>
      <c r="BG12" s="831"/>
      <c r="BH12" s="831"/>
      <c r="BI12" s="832"/>
      <c r="BJ12" s="187">
        <f>VLOOKUP(BJ11,[1]eMHH!$I$4:$DV$515,65,FALSE)</f>
        <v>30</v>
      </c>
      <c r="BK12" s="186"/>
    </row>
    <row r="13" spans="1:65" s="161" customFormat="1" ht="15" customHeight="1">
      <c r="A13" s="180"/>
      <c r="B13" s="181"/>
      <c r="C13" s="165"/>
      <c r="D13" s="165"/>
      <c r="E13" s="165"/>
      <c r="F13" s="165"/>
      <c r="G13" s="165"/>
      <c r="H13" s="165"/>
      <c r="I13" s="165"/>
      <c r="J13" s="165"/>
      <c r="K13" s="165"/>
      <c r="L13" s="165"/>
      <c r="M13" s="165"/>
      <c r="N13" s="165"/>
      <c r="O13" s="165"/>
      <c r="P13" s="165"/>
      <c r="Q13" s="165"/>
      <c r="R13" s="165"/>
      <c r="S13" s="166"/>
      <c r="U13" s="553"/>
      <c r="V13" s="175">
        <v>1</v>
      </c>
      <c r="W13" s="215" t="str">
        <f>VLOOKUP(BJ14,[1]eMHH!$I$4:$DV$3046,15,FALSE)</f>
        <v>Drinking Water</v>
      </c>
      <c r="X13" s="1027"/>
      <c r="Y13" s="1027"/>
      <c r="Z13" s="1028"/>
      <c r="AA13" s="1028"/>
      <c r="AB13" s="1028"/>
      <c r="AC13" s="1028"/>
      <c r="AD13" s="175">
        <v>16</v>
      </c>
      <c r="AE13" s="272" t="str">
        <f>VLOOKUP(BJ14,[1]eMHH!$I$4:$DV$3046,30,FALSE)</f>
        <v>Dispute Resolution</v>
      </c>
      <c r="AN13" s="285"/>
      <c r="AP13" s="553"/>
      <c r="AQ13" s="175">
        <v>1</v>
      </c>
      <c r="AR13" s="176" t="str">
        <f>VLOOKUP(BJ11,[1]eMHH!$I$4:$DV$3046,15,FALSE)</f>
        <v>Central Government</v>
      </c>
      <c r="AS13" s="1027"/>
      <c r="AT13" s="1027"/>
      <c r="AU13" s="1028"/>
      <c r="AV13" s="1028"/>
      <c r="AW13" s="1028"/>
      <c r="AX13" s="1028"/>
      <c r="AY13" s="218"/>
      <c r="AZ13" s="218"/>
      <c r="BA13" s="175">
        <v>16</v>
      </c>
      <c r="BB13" s="272" t="str">
        <f>VLOOKUP(BJ11,[1]eMHH!$I$4:$DV$3046,30,FALSE)</f>
        <v>Ministry of Health</v>
      </c>
      <c r="BI13" s="1036"/>
      <c r="BJ13" s="193">
        <f>VLOOKUP(BJ11,[1]eMHH!$I$4:$DV$3046,4,FALSE)</f>
        <v>0</v>
      </c>
      <c r="BK13" s="193"/>
    </row>
    <row r="14" spans="1:65" s="161" customFormat="1" ht="14.25" customHeight="1">
      <c r="A14" s="214">
        <v>1</v>
      </c>
      <c r="B14" s="215" t="str">
        <f>VLOOKUP(BJ17,[1]eMHH!$I$4:$DU$515,15,FALSE)</f>
        <v>No</v>
      </c>
      <c r="C14" s="132"/>
      <c r="D14" s="196" t="str">
        <f>CONCATENATE("[&gt;&gt;",FIXED(VLOOKUP(BJ17,[1]eMHH!$I$4:$DV$3046,4,FALSE),2),"]")</f>
        <v>[&gt;&gt;5.08]</v>
      </c>
      <c r="E14" s="100"/>
      <c r="F14" s="100"/>
      <c r="G14" s="100"/>
      <c r="H14" s="132"/>
      <c r="I14" s="132"/>
      <c r="J14" s="175" t="s">
        <v>0</v>
      </c>
      <c r="K14" s="215" t="s">
        <v>84</v>
      </c>
      <c r="L14" s="217"/>
      <c r="M14" s="132"/>
      <c r="N14" s="196" t="str">
        <f>CONCATENATE("[ &gt;&gt;",FIXED(VLOOKUP(BJ17,[1]eMHH!$I$4:$DV$3046,4,FALSE),2),"]")</f>
        <v>[ &gt;&gt;5.08]</v>
      </c>
      <c r="O14" s="132"/>
      <c r="P14" s="25"/>
      <c r="Q14" s="218"/>
      <c r="R14" s="25"/>
      <c r="S14" s="28"/>
      <c r="T14" s="41"/>
      <c r="U14" s="307"/>
      <c r="V14" s="175">
        <v>2</v>
      </c>
      <c r="W14" s="344" t="str">
        <f>VLOOKUP(BJ14,[1]eMHH!$I$4:$DV$3046,16,FALSE)</f>
        <v>Irrigation</v>
      </c>
      <c r="X14" s="62"/>
      <c r="Y14" s="62"/>
      <c r="Z14" s="62"/>
      <c r="AA14" s="62"/>
      <c r="AB14" s="62"/>
      <c r="AC14" s="62"/>
      <c r="AD14" s="175">
        <v>17</v>
      </c>
      <c r="AE14" s="272" t="str">
        <f>VLOOKUP(BJ14,[1]eMHH!$I$4:$DV$3046,31,FALSE)</f>
        <v>Cash-for-Work for Men</v>
      </c>
      <c r="AN14" s="285"/>
      <c r="AP14" s="307"/>
      <c r="AQ14" s="175">
        <v>2</v>
      </c>
      <c r="AR14" s="188" t="str">
        <f>VLOOKUP(BJ11,[1]eMHH!$I$4:$DV$3046,16,FALSE)</f>
        <v>Provincial Government</v>
      </c>
      <c r="AS14" s="62"/>
      <c r="AT14" s="62"/>
      <c r="AU14" s="62"/>
      <c r="AV14" s="62"/>
      <c r="AW14" s="62"/>
      <c r="AX14" s="62"/>
      <c r="BA14" s="175">
        <v>17</v>
      </c>
      <c r="BB14" s="272" t="str">
        <f>VLOOKUP(BJ11,[1]eMHH!$I$4:$DV$3046,31,FALSE)</f>
        <v>Ministry of Agriculture</v>
      </c>
      <c r="BI14" s="1037"/>
      <c r="BJ14" s="174">
        <f>BJ17+0.01</f>
        <v>7.0299999999999994</v>
      </c>
      <c r="BK14" s="174"/>
    </row>
    <row r="15" spans="1:65" s="161" customFormat="1" ht="14.25" customHeight="1">
      <c r="A15" s="175">
        <v>2</v>
      </c>
      <c r="B15" s="219" t="str">
        <f>VLOOKUP(BJ17,[1]eMHH!$I$4:$DU$515,16,FALSE)</f>
        <v>Yes</v>
      </c>
      <c r="C15" s="220"/>
      <c r="D15" s="220"/>
      <c r="E15" s="220"/>
      <c r="F15" s="220"/>
      <c r="G15" s="220"/>
      <c r="H15" s="220"/>
      <c r="I15" s="220"/>
      <c r="J15" s="195" t="s">
        <v>1</v>
      </c>
      <c r="K15" s="222" t="s">
        <v>85</v>
      </c>
      <c r="L15" s="222"/>
      <c r="M15" s="223"/>
      <c r="N15" s="224"/>
      <c r="O15" s="225" t="str">
        <f>CONCATENATE("[ &gt;&gt;",FIXED(VLOOKUP(BJ17,[1]eMHH!$I$4:$DV$3046,4,FALSE),2),"]")</f>
        <v>[ &gt;&gt;5.08]</v>
      </c>
      <c r="P15" s="220"/>
      <c r="Q15" s="44"/>
      <c r="R15" s="44"/>
      <c r="S15" s="118"/>
      <c r="T15" s="41"/>
      <c r="U15" s="307"/>
      <c r="V15" s="214">
        <v>3</v>
      </c>
      <c r="W15" s="344" t="str">
        <f>VLOOKUP(BJ14,[1]eMHH!$I$4:$DV$3046,17,FALSE)</f>
        <v>Schools</v>
      </c>
      <c r="X15" s="62"/>
      <c r="Y15" s="62"/>
      <c r="Z15" s="62"/>
      <c r="AA15" s="62"/>
      <c r="AB15" s="62"/>
      <c r="AC15" s="62"/>
      <c r="AD15" s="175">
        <v>18</v>
      </c>
      <c r="AE15" s="272" t="str">
        <f>VLOOKUP(BJ14,[1]eMHH!$I$4:$DV$3046,32,FALSE)</f>
        <v>Cash-for-Work for Women</v>
      </c>
      <c r="AN15" s="1036"/>
      <c r="AP15" s="307"/>
      <c r="AQ15" s="214">
        <v>3</v>
      </c>
      <c r="AR15" s="188" t="str">
        <f>VLOOKUP(BJ11,[1]eMHH!$I$4:$DV$3046,17,FALSE)</f>
        <v>District Government</v>
      </c>
      <c r="AS15" s="62"/>
      <c r="AT15" s="62"/>
      <c r="AU15" s="62"/>
      <c r="AV15" s="62"/>
      <c r="AW15" s="62"/>
      <c r="AX15" s="62"/>
      <c r="BA15" s="175">
        <v>18</v>
      </c>
      <c r="BB15" s="272" t="str">
        <f>VLOOKUP(BJ11,[1]eMHH!$I$4:$DV$3046,32,FALSE)</f>
        <v>Ministry of Public Works</v>
      </c>
      <c r="BI15" s="1037"/>
      <c r="BJ15" s="187">
        <f>VLOOKUP(BJ14,[1]eMHH!$I$4:$DV$515,65,FALSE)</f>
        <v>34</v>
      </c>
      <c r="BK15" s="186"/>
    </row>
    <row r="16" spans="1:65" s="161" customFormat="1" ht="14.25" customHeight="1">
      <c r="U16" s="42"/>
      <c r="V16" s="200">
        <v>4</v>
      </c>
      <c r="W16" s="1038" t="str">
        <f>VLOOKUP(BJ14,[1]eMHH!$I$4:$DV$3046,18,FALSE)</f>
        <v>Health or Hygiene Courses</v>
      </c>
      <c r="X16" s="1039"/>
      <c r="Y16" s="1039"/>
      <c r="Z16" s="1039"/>
      <c r="AA16" s="1039"/>
      <c r="AB16" s="1039"/>
      <c r="AC16" s="1040"/>
      <c r="AD16" s="175">
        <v>19</v>
      </c>
      <c r="AE16" s="272" t="str">
        <f>VLOOKUP(BJ14,[1]eMHH!$I$4:$DV$3046,33,FALSE)</f>
        <v>Food-for-Work for Women</v>
      </c>
      <c r="AN16" s="1037"/>
      <c r="AP16" s="307"/>
      <c r="AQ16" s="214">
        <v>4</v>
      </c>
      <c r="AR16" s="188" t="str">
        <f>VLOOKUP(BJ11,[1]eMHH!$I$4:$DV$3046,18,FALSE)</f>
        <v>Arbab / Malik / Qariyadar</v>
      </c>
      <c r="AS16" s="663"/>
      <c r="AT16" s="663"/>
      <c r="AU16" s="663"/>
      <c r="AV16" s="663"/>
      <c r="AW16" s="663"/>
      <c r="AX16" s="663"/>
      <c r="BA16" s="175">
        <v>19</v>
      </c>
      <c r="BB16" s="272" t="str">
        <f>VLOOKUP(BJ11,[1]eMHH!$I$4:$DV$3046,33,FALSE)</f>
        <v>Other Ministry of Government of Afgahnisatan</v>
      </c>
      <c r="BI16" s="1041"/>
      <c r="BJ16" s="193">
        <f>VLOOKUP(BJ14,[1]eMHH!$I$4:$DV$3046,4,FALSE)</f>
        <v>0</v>
      </c>
      <c r="BK16" s="193"/>
    </row>
    <row r="17" spans="22:63" s="161" customFormat="1" ht="14.25" customHeight="1">
      <c r="V17" s="206"/>
      <c r="W17" s="1038"/>
      <c r="X17" s="1039"/>
      <c r="Y17" s="1039"/>
      <c r="Z17" s="1039"/>
      <c r="AA17" s="1039"/>
      <c r="AB17" s="1039"/>
      <c r="AC17" s="1040"/>
      <c r="AD17" s="175">
        <v>20</v>
      </c>
      <c r="AE17" s="272" t="str">
        <f>VLOOKUP(BJ14,[1]eMHH!$I$4:$DV$3046,34,FALSE)</f>
        <v>Food-for-Work for Men</v>
      </c>
      <c r="AN17" s="1037"/>
      <c r="AP17" s="307"/>
      <c r="AQ17" s="214">
        <v>5</v>
      </c>
      <c r="AR17" s="188" t="str">
        <f>VLOOKUP(BJ11,[1]eMHH!$I$4:$DV$3046,19,FALSE)</f>
        <v>Khan / Zamindar / Beg / Baay</v>
      </c>
      <c r="AS17" s="663"/>
      <c r="AT17" s="663"/>
      <c r="AU17" s="663"/>
      <c r="AV17" s="663"/>
      <c r="AW17" s="663"/>
      <c r="AX17" s="663"/>
      <c r="BA17" s="175">
        <v>20</v>
      </c>
      <c r="BB17" s="272" t="str">
        <f>VLOOKUP(BJ11,[1]eMHH!$I$4:$DV$3046,34,FALSE)</f>
        <v>Foreigners</v>
      </c>
      <c r="BI17" s="1041"/>
      <c r="BJ17" s="174">
        <v>7.02</v>
      </c>
      <c r="BK17" s="174"/>
    </row>
    <row r="18" spans="22:63" s="161" customFormat="1" ht="14.25" customHeight="1">
      <c r="V18" s="200">
        <v>5</v>
      </c>
      <c r="W18" s="1038" t="str">
        <f>VLOOKUP(BJ14,[1]eMHH!$I$4:$DV$3046,19,FALSE)</f>
        <v>Clinic or Other Health Facilities</v>
      </c>
      <c r="X18" s="1039"/>
      <c r="Y18" s="1039"/>
      <c r="Z18" s="1039"/>
      <c r="AA18" s="1039"/>
      <c r="AB18" s="1039"/>
      <c r="AC18" s="1040"/>
      <c r="AD18" s="175">
        <v>21</v>
      </c>
      <c r="AE18" s="272" t="str">
        <f>VLOOKUP(BJ14,[1]eMHH!$I$4:$DV$3046,35,FALSE)</f>
        <v>Food Security</v>
      </c>
      <c r="AN18" s="1041"/>
      <c r="AP18" s="307"/>
      <c r="AQ18" s="175">
        <v>6</v>
      </c>
      <c r="AR18" s="188" t="str">
        <f>VLOOKUP(BJ11,[1]eMHH!$I$4:$DV$3046,20,FALSE)</f>
        <v>Mullah / Mosque Mullah / Imam</v>
      </c>
      <c r="AS18" s="663"/>
      <c r="AT18" s="663"/>
      <c r="AU18" s="663"/>
      <c r="AV18" s="663"/>
      <c r="AW18" s="663"/>
      <c r="AX18" s="663"/>
      <c r="BA18" s="175">
        <v>21</v>
      </c>
      <c r="BB18" s="272" t="str">
        <f>VLOOKUP(BJ11,[1]eMHH!$I$4:$DV$3046,35,FALSE)</f>
        <v>NSP</v>
      </c>
      <c r="BI18" s="198"/>
      <c r="BJ18" s="186">
        <f>VLOOKUP(BJ17,[1]eMHH!$I$4:$DV$515,65,FALSE)</f>
        <v>2</v>
      </c>
      <c r="BK18" s="186"/>
    </row>
    <row r="19" spans="22:63" s="161" customFormat="1" ht="14.25" customHeight="1">
      <c r="V19" s="206"/>
      <c r="W19" s="1038"/>
      <c r="X19" s="1039"/>
      <c r="Y19" s="1039"/>
      <c r="Z19" s="1039"/>
      <c r="AA19" s="1039"/>
      <c r="AB19" s="1039"/>
      <c r="AC19" s="1040"/>
      <c r="AD19" s="175">
        <v>22</v>
      </c>
      <c r="AE19" s="272" t="str">
        <f>VLOOKUP(BJ14,[1]eMHH!$I$4:$DV$3046,36,FALSE)</f>
        <v>Income Generation for Women</v>
      </c>
      <c r="AN19" s="1041"/>
      <c r="AP19" s="307"/>
      <c r="AQ19" s="214">
        <v>7</v>
      </c>
      <c r="AR19" s="188" t="str">
        <f>VLOOKUP(BJ11,[1]eMHH!$I$4:$DV$3046,21,FALSE)</f>
        <v>Mawlawi / Religious Scholar / Rohanion</v>
      </c>
      <c r="AS19" s="663"/>
      <c r="AT19" s="663"/>
      <c r="AU19" s="663"/>
      <c r="AV19" s="663"/>
      <c r="AW19" s="663"/>
      <c r="AX19" s="663"/>
      <c r="BA19" s="175">
        <v>22</v>
      </c>
      <c r="BB19" s="272" t="str">
        <f>VLOOKUP(BJ11,[1]eMHH!$I$4:$DV$3046,36,FALSE)</f>
        <v>NRAP / Roads Program</v>
      </c>
      <c r="BI19" s="198"/>
      <c r="BJ19" s="193">
        <f>VLOOKUP(BJ17,[1]eMHH!$I$4:$DV$3046,4,FALSE)</f>
        <v>5.0799999999999983</v>
      </c>
      <c r="BK19" s="193"/>
    </row>
    <row r="20" spans="22:63" s="161" customFormat="1" ht="14.25" customHeight="1">
      <c r="V20" s="175">
        <v>6</v>
      </c>
      <c r="W20" s="344" t="str">
        <f>VLOOKUP(BJ14,[1]eMHH!$I$4:$DV$3046,20,FALSE)</f>
        <v>Seeds</v>
      </c>
      <c r="X20" s="788"/>
      <c r="Y20" s="788"/>
      <c r="Z20" s="788"/>
      <c r="AA20" s="788"/>
      <c r="AB20" s="788"/>
      <c r="AC20" s="789"/>
      <c r="AD20" s="175">
        <v>23</v>
      </c>
      <c r="AE20" s="272" t="str">
        <f>VLOOKUP(BJ14,[1]eMHH!$I$4:$DV$3046,37,FALSE)</f>
        <v>Income Generation for Men</v>
      </c>
      <c r="AN20" s="198"/>
      <c r="AP20" s="307"/>
      <c r="AQ20" s="175">
        <v>8</v>
      </c>
      <c r="AR20" s="188" t="str">
        <f>VLOOKUP(BJ11,[1]eMHH!$I$4:$DV$3046,22,FALSE)</f>
        <v>Whitebeards / Tribal Elders</v>
      </c>
      <c r="AS20" s="663"/>
      <c r="AT20" s="663"/>
      <c r="AU20" s="663"/>
      <c r="AV20" s="663"/>
      <c r="AW20" s="663"/>
      <c r="AX20" s="1042"/>
      <c r="BA20" s="214">
        <v>23</v>
      </c>
      <c r="BB20" s="272" t="str">
        <f>VLOOKUP(BJ11,[1]eMHH!$I$4:$DV$3046,37,FALSE)</f>
        <v>Afghan National Army</v>
      </c>
      <c r="BC20" s="788"/>
      <c r="BI20" s="1043"/>
      <c r="BK20" s="307"/>
    </row>
    <row r="21" spans="22:63" s="161" customFormat="1" ht="14.25" customHeight="1">
      <c r="V21" s="175">
        <v>7</v>
      </c>
      <c r="W21" s="344" t="str">
        <f>VLOOKUP(BJ14,[1]eMHH!$I$4:$DV$3046,21,FALSE)</f>
        <v>Agricultural Equipment</v>
      </c>
      <c r="X21" s="788"/>
      <c r="Y21" s="788"/>
      <c r="Z21" s="788"/>
      <c r="AA21" s="788"/>
      <c r="AB21" s="788"/>
      <c r="AC21" s="788"/>
      <c r="AD21" s="175">
        <v>24</v>
      </c>
      <c r="AE21" s="272" t="str">
        <f>VLOOKUP(BJ14,[1]eMHH!$I$4:$DV$3046,38,FALSE)</f>
        <v>Skills Training for Women</v>
      </c>
      <c r="AN21" s="198"/>
      <c r="AP21" s="307"/>
      <c r="AQ21" s="214">
        <v>9</v>
      </c>
      <c r="AR21" s="188" t="str">
        <f>VLOOKUP(BJ11,[1]eMHH!$I$4:$DV$3046,23,FALSE)</f>
        <v>Commander</v>
      </c>
      <c r="AS21" s="663"/>
      <c r="AT21" s="663"/>
      <c r="AU21" s="663"/>
      <c r="AV21" s="663"/>
      <c r="AW21" s="663"/>
      <c r="AX21" s="663"/>
      <c r="BA21" s="257">
        <v>24</v>
      </c>
      <c r="BB21" s="258" t="str">
        <f>VLOOKUP(BJ11,[1]eMHH!$I$4:$DV$3046,38,FALSE)</f>
        <v>NATO / ISAF / PRT</v>
      </c>
      <c r="BC21" s="259"/>
      <c r="BD21" s="259"/>
      <c r="BE21" s="259"/>
      <c r="BF21" s="259"/>
      <c r="BG21" s="259"/>
      <c r="BH21" s="259"/>
      <c r="BI21" s="260"/>
      <c r="BK21" s="307"/>
    </row>
    <row r="22" spans="22:63" s="161" customFormat="1" ht="14.25" customHeight="1">
      <c r="V22" s="175">
        <v>8</v>
      </c>
      <c r="W22" s="344" t="str">
        <f>VLOOKUP(BJ14,[1]eMHH!$I$4:$DV$3046,22,FALSE)</f>
        <v>Livestock</v>
      </c>
      <c r="X22" s="62"/>
      <c r="Y22" s="62"/>
      <c r="Z22" s="62"/>
      <c r="AA22" s="62"/>
      <c r="AB22" s="62"/>
      <c r="AC22" s="62"/>
      <c r="AD22" s="175">
        <v>25</v>
      </c>
      <c r="AE22" s="272" t="str">
        <f>VLOOKUP(BJ14,[1]eMHH!$I$4:$DV$3046,39,FALSE)</f>
        <v>Skills Training for Men</v>
      </c>
      <c r="AH22" s="788"/>
      <c r="AN22" s="1043"/>
      <c r="AP22" s="307"/>
      <c r="AQ22" s="175">
        <v>10</v>
      </c>
      <c r="AR22" s="188" t="str">
        <f>VLOOKUP(BJ11,[1]eMHH!$I$4:$DV$3046,24,FALSE)</f>
        <v>Village Council</v>
      </c>
      <c r="AS22" s="62"/>
      <c r="AT22" s="62"/>
      <c r="AU22" s="62"/>
      <c r="AV22" s="62"/>
      <c r="AW22" s="62"/>
      <c r="AX22" s="62"/>
      <c r="BA22" s="257"/>
      <c r="BB22" s="258"/>
      <c r="BC22" s="259"/>
      <c r="BD22" s="259"/>
      <c r="BE22" s="259"/>
      <c r="BF22" s="259"/>
      <c r="BG22" s="259"/>
      <c r="BH22" s="259"/>
      <c r="BI22" s="260"/>
      <c r="BK22" s="307"/>
    </row>
    <row r="23" spans="22:63" s="161" customFormat="1" ht="14.25" customHeight="1">
      <c r="V23" s="175">
        <v>9</v>
      </c>
      <c r="W23" s="344" t="str">
        <f>VLOOKUP(BJ14,[1]eMHH!$I$4:$DV$3046,23,FALSE)</f>
        <v>Roads or Bridges</v>
      </c>
      <c r="X23" s="66"/>
      <c r="Y23" s="66"/>
      <c r="Z23" s="66"/>
      <c r="AA23" s="66"/>
      <c r="AB23" s="66"/>
      <c r="AC23" s="66"/>
      <c r="AD23" s="175">
        <v>26</v>
      </c>
      <c r="AE23" s="272" t="str">
        <f>VLOOKUP(BJ14,[1]eMHH!$I$4:$DV$3046,40,FALSE)</f>
        <v>Literacy Courses for Women</v>
      </c>
      <c r="AH23" s="788"/>
      <c r="AN23" s="1043"/>
      <c r="AP23" s="307"/>
      <c r="AQ23" s="175">
        <v>11</v>
      </c>
      <c r="AR23" s="272" t="str">
        <f>VLOOKUP(BJ11,[1]eMHH!$I$4:$DV$3046,25,FALSE)</f>
        <v>District Council</v>
      </c>
      <c r="AS23" s="246"/>
      <c r="AT23" s="246"/>
      <c r="AU23" s="246"/>
      <c r="AV23" s="246"/>
      <c r="AW23" s="246"/>
      <c r="AX23" s="246"/>
      <c r="AY23" s="246"/>
      <c r="AZ23" s="246"/>
      <c r="BA23" s="200">
        <v>25</v>
      </c>
      <c r="BB23" s="258" t="str">
        <f>VLOOKUP(BJ11,[1]eMHH!$I$4:$DV$3046,39,FALSE)</f>
        <v>US Army</v>
      </c>
      <c r="BC23" s="259"/>
      <c r="BD23" s="259"/>
      <c r="BE23" s="259"/>
      <c r="BF23" s="259"/>
      <c r="BG23" s="259"/>
      <c r="BH23" s="259"/>
      <c r="BI23" s="260"/>
      <c r="BK23" s="307"/>
    </row>
    <row r="24" spans="22:63" s="161" customFormat="1" ht="14.25" customHeight="1">
      <c r="V24" s="175">
        <v>10</v>
      </c>
      <c r="W24" s="344" t="str">
        <f>VLOOKUP(BJ14,[1]eMHH!$I$4:$DV$3046,24,FALSE)</f>
        <v>Electricity</v>
      </c>
      <c r="X24" s="14"/>
      <c r="Y24" s="14"/>
      <c r="Z24" s="178"/>
      <c r="AA24" s="179"/>
      <c r="AB24" s="14"/>
      <c r="AC24" s="14"/>
      <c r="AD24" s="175">
        <v>27</v>
      </c>
      <c r="AE24" s="272" t="str">
        <f>VLOOKUP(BJ14,[1]eMHH!$I$4:$DV$3046,41,FALSE)</f>
        <v>Literacy Courses for Men</v>
      </c>
      <c r="AH24" s="781"/>
      <c r="AN24" s="1041"/>
      <c r="AP24" s="307"/>
      <c r="AQ24" s="175">
        <v>12</v>
      </c>
      <c r="AR24" s="272" t="str">
        <f>VLOOKUP(BJ11,[1]eMHH!$I$4:$DV$3046,26,FALSE)</f>
        <v>Province Council</v>
      </c>
      <c r="AS24" s="246"/>
      <c r="AT24" s="246"/>
      <c r="AU24" s="246"/>
      <c r="AV24" s="246"/>
      <c r="AW24" s="246"/>
      <c r="AX24" s="246"/>
      <c r="AY24" s="246"/>
      <c r="AZ24" s="246"/>
      <c r="BA24" s="206"/>
      <c r="BB24" s="258"/>
      <c r="BC24" s="259"/>
      <c r="BD24" s="259"/>
      <c r="BE24" s="259"/>
      <c r="BF24" s="259"/>
      <c r="BG24" s="259"/>
      <c r="BH24" s="259"/>
      <c r="BI24" s="260"/>
      <c r="BK24" s="307"/>
    </row>
    <row r="25" spans="22:63" s="161" customFormat="1" ht="14.25" customHeight="1">
      <c r="V25" s="175">
        <v>11</v>
      </c>
      <c r="W25" s="272" t="str">
        <f>VLOOKUP(BJ14,[1]eMHH!$I$4:$DV$3046,25,FALSE)</f>
        <v>Microfinance Programs</v>
      </c>
      <c r="Z25" s="178"/>
      <c r="AA25" s="284"/>
      <c r="AB25" s="284"/>
      <c r="AC25" s="284"/>
      <c r="AD25" s="214">
        <v>28</v>
      </c>
      <c r="AE25" s="272" t="str">
        <f>VLOOKUP(BJ14,[1]eMHH!$I$4:$DV$3046,42,FALSE)</f>
        <v>Flood Protection Wall</v>
      </c>
      <c r="AH25" s="66"/>
      <c r="AN25" s="1036"/>
      <c r="AP25" s="307"/>
      <c r="AQ25" s="195">
        <v>13</v>
      </c>
      <c r="AR25" s="246" t="str">
        <f>VLOOKUP(BJ11,[1]eMHH!$I$4:$DV$3046,27,FALSE)</f>
        <v>NGO</v>
      </c>
      <c r="AS25" s="246"/>
      <c r="AT25" s="246"/>
      <c r="AU25" s="246"/>
      <c r="AV25" s="246"/>
      <c r="AW25" s="246"/>
      <c r="AX25" s="246"/>
      <c r="AY25" s="246"/>
      <c r="AZ25" s="273"/>
      <c r="BA25" s="175">
        <v>26</v>
      </c>
      <c r="BB25" s="272" t="str">
        <f>VLOOKUP(BJ11,[1]eMHH!$I$4:$DV$3046,40,FALSE)</f>
        <v>Private Businessman</v>
      </c>
      <c r="BC25" s="246"/>
      <c r="BD25" s="246"/>
      <c r="BE25" s="246"/>
      <c r="BF25" s="246"/>
      <c r="BG25" s="246"/>
      <c r="BH25" s="246"/>
      <c r="BI25" s="1044"/>
      <c r="BK25" s="307"/>
    </row>
    <row r="26" spans="22:63" s="161" customFormat="1" ht="14.25" customHeight="1">
      <c r="V26" s="175">
        <v>12</v>
      </c>
      <c r="W26" s="272" t="str">
        <f>VLOOKUP(BJ14,[1]eMHH!$I$4:$DV$3046,26,FALSE)</f>
        <v>Communal Toilet Facilities</v>
      </c>
      <c r="Z26" s="178"/>
      <c r="AA26" s="284"/>
      <c r="AB26" s="284"/>
      <c r="AC26" s="284"/>
      <c r="AD26" s="786">
        <v>29</v>
      </c>
      <c r="AE26" s="344" t="str">
        <f>VLOOKUP(BJ14,[1]eMHH!$I$4:$DV$3046,43,FALSE)</f>
        <v>Kariz</v>
      </c>
      <c r="AH26" s="236"/>
      <c r="AI26" s="236"/>
      <c r="AJ26" s="236"/>
      <c r="AK26" s="236"/>
      <c r="AL26" s="236"/>
      <c r="AM26" s="236"/>
      <c r="AN26" s="1045"/>
      <c r="AO26" s="14"/>
      <c r="AP26" s="307"/>
      <c r="AQ26" s="175">
        <v>14</v>
      </c>
      <c r="AR26" s="272" t="str">
        <f>VLOOKUP(BJ11,[1]eMHH!$I$4:$DV$3046,28,FALSE)</f>
        <v>MRRD</v>
      </c>
      <c r="AS26" s="246"/>
      <c r="AT26" s="246"/>
      <c r="AU26" s="246"/>
      <c r="AV26" s="246"/>
      <c r="AW26" s="246"/>
      <c r="AX26" s="246"/>
      <c r="AY26" s="246"/>
      <c r="AZ26" s="273"/>
      <c r="BA26" s="175">
        <v>27</v>
      </c>
      <c r="BB26" s="815" t="str">
        <f>VLOOKUP(BJ11,[1]eMHH!$I$4:$DV$3046,41,FALSE)</f>
        <v>Villagers</v>
      </c>
      <c r="BI26" s="285"/>
      <c r="BK26" s="307"/>
    </row>
    <row r="27" spans="22:63" s="161" customFormat="1" ht="14.25" customHeight="1">
      <c r="V27" s="175">
        <v>13</v>
      </c>
      <c r="W27" s="272" t="str">
        <f>VLOOKUP(BJ14,[1]eMHH!$I$4:$DV$3046,27,FALSE)</f>
        <v>Community Center</v>
      </c>
      <c r="X27" s="189"/>
      <c r="Y27" s="189"/>
      <c r="Z27" s="178"/>
      <c r="AA27" s="284"/>
      <c r="AB27" s="284"/>
      <c r="AC27" s="284"/>
      <c r="AD27" s="786">
        <v>30</v>
      </c>
      <c r="AE27" s="815" t="str">
        <f>VLOOKUP(BJ14,[1]eMHH!$I$4:$DV$3046,44,FALSE)</f>
        <v>Mill</v>
      </c>
      <c r="AH27" s="236"/>
      <c r="AI27" s="236"/>
      <c r="AJ27" s="236"/>
      <c r="AK27" s="236"/>
      <c r="AL27" s="236"/>
      <c r="AM27" s="236"/>
      <c r="AN27" s="1045"/>
      <c r="AO27" s="14"/>
      <c r="AP27" s="307"/>
      <c r="AQ27" s="175">
        <v>15</v>
      </c>
      <c r="AR27" s="272" t="str">
        <f>VLOOKUP(BJ11,[1]eMHH!$I$4:$DV$3046,29,FALSE)</f>
        <v>Ministry of Education</v>
      </c>
      <c r="BA27" s="397"/>
      <c r="BB27" s="669"/>
      <c r="BC27" s="669"/>
      <c r="BD27" s="669"/>
      <c r="BE27" s="669"/>
      <c r="BF27" s="669"/>
      <c r="BG27" s="669"/>
      <c r="BH27" s="175" t="s">
        <v>0</v>
      </c>
      <c r="BI27" s="175" t="s">
        <v>1</v>
      </c>
      <c r="BJ27" s="14"/>
      <c r="BK27" s="307"/>
    </row>
    <row r="28" spans="22:63" s="161" customFormat="1" ht="14.25" customHeight="1">
      <c r="V28" s="175">
        <v>14</v>
      </c>
      <c r="W28" s="272" t="str">
        <f>VLOOKUP(BJ14,[1]eMHH!$I$4:$DV$3046,28,FALSE)</f>
        <v>Mosque</v>
      </c>
      <c r="Z28" s="178"/>
      <c r="AA28" s="284"/>
      <c r="AB28" s="284"/>
      <c r="AC28" s="284"/>
      <c r="AD28" s="1046">
        <v>31</v>
      </c>
      <c r="AE28" s="563" t="str">
        <f>VLOOKUP(BJ14,[1]eMHH!$I$4:$DV$3046,45,FALSE)</f>
        <v>Reforestation or Erosion Protection</v>
      </c>
      <c r="AF28" s="564"/>
      <c r="AG28" s="564"/>
      <c r="AH28" s="564"/>
      <c r="AI28" s="564"/>
      <c r="AJ28" s="564"/>
      <c r="AK28" s="564"/>
      <c r="AL28" s="564"/>
      <c r="AM28" s="564"/>
      <c r="AN28" s="565"/>
      <c r="AO28" s="14"/>
      <c r="AP28" s="307"/>
      <c r="AQ28" s="257" t="s">
        <v>9</v>
      </c>
      <c r="AR28" s="400" t="str">
        <f>VLOOKUP(BJ11,[1]eMHH!$I$4:$DV$3046,42,FALSE)</f>
        <v>Other:</v>
      </c>
      <c r="AS28" s="364"/>
      <c r="AT28" s="364"/>
      <c r="AU28" s="364"/>
      <c r="AV28" s="364"/>
      <c r="AW28" s="364"/>
      <c r="AX28" s="364"/>
      <c r="AY28" s="364"/>
      <c r="AZ28" s="364"/>
      <c r="BA28" s="364"/>
      <c r="BB28" s="364"/>
      <c r="BC28" s="364"/>
      <c r="BD28" s="364"/>
      <c r="BE28" s="364"/>
      <c r="BF28" s="364"/>
      <c r="BG28" s="364"/>
      <c r="BH28" s="365"/>
      <c r="BI28" s="365"/>
      <c r="BJ28" s="14"/>
      <c r="BK28" s="307"/>
    </row>
    <row r="29" spans="22:63" s="161" customFormat="1" ht="14.25" customHeight="1">
      <c r="V29" s="175">
        <v>15</v>
      </c>
      <c r="W29" s="272" t="str">
        <f>VLOOKUP(BJ14,[1]eMHH!$I$4:$DV$3046,29,FALSE)</f>
        <v>Governance</v>
      </c>
      <c r="AD29" s="1047"/>
      <c r="AE29" s="482"/>
      <c r="AF29" s="483"/>
      <c r="AG29" s="483"/>
      <c r="AH29" s="483"/>
      <c r="AI29" s="483"/>
      <c r="AJ29" s="483"/>
      <c r="AK29" s="483"/>
      <c r="AL29" s="483"/>
      <c r="AM29" s="483"/>
      <c r="AN29" s="1048"/>
      <c r="AO29" s="14"/>
      <c r="AP29" s="307"/>
      <c r="AQ29" s="257"/>
      <c r="AR29" s="400"/>
      <c r="AS29" s="364"/>
      <c r="AT29" s="364"/>
      <c r="AU29" s="364"/>
      <c r="AV29" s="364"/>
      <c r="AW29" s="364"/>
      <c r="AX29" s="364"/>
      <c r="AY29" s="364"/>
      <c r="AZ29" s="364"/>
      <c r="BA29" s="364"/>
      <c r="BB29" s="364"/>
      <c r="BC29" s="364"/>
      <c r="BD29" s="364"/>
      <c r="BE29" s="364"/>
      <c r="BF29" s="364"/>
      <c r="BG29" s="364"/>
      <c r="BH29" s="364"/>
      <c r="BI29" s="364"/>
      <c r="BJ29" s="14"/>
      <c r="BK29" s="307"/>
    </row>
    <row r="30" spans="22:63" s="161" customFormat="1" ht="14.25" customHeight="1">
      <c r="V30" s="257" t="s">
        <v>9</v>
      </c>
      <c r="W30" s="400" t="str">
        <f>VLOOKUP(BJ14,[1]eMHH!$I$4:$DV$3046,46,FALSE)</f>
        <v>Other:</v>
      </c>
      <c r="X30" s="364"/>
      <c r="Y30" s="364"/>
      <c r="Z30" s="364"/>
      <c r="AA30" s="364"/>
      <c r="AB30" s="364"/>
      <c r="AC30" s="364"/>
      <c r="AD30" s="364"/>
      <c r="AE30" s="364"/>
      <c r="AF30" s="364"/>
      <c r="AG30" s="364"/>
      <c r="AH30" s="364"/>
      <c r="AI30" s="364"/>
      <c r="AJ30" s="364"/>
      <c r="AK30" s="364"/>
      <c r="AL30" s="364"/>
      <c r="AM30" s="364"/>
      <c r="AN30" s="364"/>
      <c r="AO30" s="14"/>
      <c r="AP30" s="307"/>
      <c r="AQ30" s="257"/>
      <c r="AR30" s="400"/>
      <c r="AS30" s="364"/>
      <c r="AT30" s="364"/>
      <c r="AU30" s="364"/>
      <c r="AV30" s="364"/>
      <c r="AW30" s="364"/>
      <c r="AX30" s="364"/>
      <c r="AY30" s="364"/>
      <c r="AZ30" s="364"/>
      <c r="BA30" s="364"/>
      <c r="BB30" s="364"/>
      <c r="BC30" s="364"/>
      <c r="BD30" s="364"/>
      <c r="BE30" s="364"/>
      <c r="BF30" s="364"/>
      <c r="BG30" s="364"/>
      <c r="BH30" s="364"/>
      <c r="BI30" s="364"/>
      <c r="BJ30" s="14"/>
      <c r="BK30" s="307"/>
    </row>
    <row r="31" spans="22:63" s="161" customFormat="1" ht="14.25" customHeight="1">
      <c r="V31" s="257"/>
      <c r="W31" s="400"/>
      <c r="X31" s="364"/>
      <c r="Y31" s="364"/>
      <c r="Z31" s="364"/>
      <c r="AA31" s="364"/>
      <c r="AB31" s="364"/>
      <c r="AC31" s="364"/>
      <c r="AD31" s="364"/>
      <c r="AE31" s="364"/>
      <c r="AF31" s="364"/>
      <c r="AG31" s="364"/>
      <c r="AH31" s="364"/>
      <c r="AI31" s="364"/>
      <c r="AJ31" s="364"/>
      <c r="AK31" s="364"/>
      <c r="AL31" s="364"/>
      <c r="AM31" s="364"/>
      <c r="AN31" s="364"/>
      <c r="AO31" s="14"/>
      <c r="AP31" s="307"/>
      <c r="AQ31" s="257" t="s">
        <v>9</v>
      </c>
      <c r="AR31" s="400" t="str">
        <f>VLOOKUP(BJ11,[1]eMHH!$I$4:$DV$3046,42,FALSE)</f>
        <v>Other:</v>
      </c>
      <c r="AS31" s="364"/>
      <c r="AT31" s="364"/>
      <c r="AU31" s="364"/>
      <c r="AV31" s="364"/>
      <c r="AW31" s="364"/>
      <c r="AX31" s="364"/>
      <c r="AY31" s="364"/>
      <c r="AZ31" s="364"/>
      <c r="BA31" s="364"/>
      <c r="BB31" s="364"/>
      <c r="BC31" s="364"/>
      <c r="BD31" s="364"/>
      <c r="BE31" s="364"/>
      <c r="BF31" s="364"/>
      <c r="BG31" s="364"/>
      <c r="BH31" s="364"/>
      <c r="BI31" s="364"/>
      <c r="BJ31" s="14"/>
      <c r="BK31" s="307"/>
    </row>
    <row r="32" spans="22:63" s="161" customFormat="1" ht="14.25" customHeight="1">
      <c r="V32" s="257"/>
      <c r="W32" s="400"/>
      <c r="X32" s="364"/>
      <c r="Y32" s="364"/>
      <c r="Z32" s="364"/>
      <c r="AA32" s="364"/>
      <c r="AB32" s="364"/>
      <c r="AC32" s="364"/>
      <c r="AD32" s="364"/>
      <c r="AE32" s="364"/>
      <c r="AF32" s="364"/>
      <c r="AG32" s="364"/>
      <c r="AH32" s="364"/>
      <c r="AI32" s="364"/>
      <c r="AJ32" s="364"/>
      <c r="AK32" s="364"/>
      <c r="AL32" s="364"/>
      <c r="AM32" s="364"/>
      <c r="AN32" s="364"/>
      <c r="AO32" s="14"/>
      <c r="AP32" s="307"/>
      <c r="AQ32" s="257"/>
      <c r="AR32" s="400"/>
      <c r="AS32" s="364"/>
      <c r="AT32" s="364"/>
      <c r="AU32" s="364"/>
      <c r="AV32" s="364"/>
      <c r="AW32" s="364"/>
      <c r="AX32" s="364"/>
      <c r="AY32" s="364"/>
      <c r="AZ32" s="364"/>
      <c r="BA32" s="364"/>
      <c r="BB32" s="364"/>
      <c r="BC32" s="364"/>
      <c r="BD32" s="364"/>
      <c r="BE32" s="364"/>
      <c r="BF32" s="364"/>
      <c r="BG32" s="364"/>
      <c r="BH32" s="364"/>
      <c r="BI32" s="364"/>
      <c r="BJ32" s="210"/>
      <c r="BK32" s="307"/>
    </row>
    <row r="33" spans="1:124" s="161" customFormat="1" ht="14.25" customHeight="1">
      <c r="V33" s="257" t="s">
        <v>9</v>
      </c>
      <c r="W33" s="400" t="str">
        <f>VLOOKUP(BJ14,[1]eMHH!$I$4:$DV$3046,46,FALSE)</f>
        <v>Other:</v>
      </c>
      <c r="X33" s="364"/>
      <c r="Y33" s="364"/>
      <c r="Z33" s="364"/>
      <c r="AA33" s="364"/>
      <c r="AB33" s="364"/>
      <c r="AC33" s="364"/>
      <c r="AD33" s="364"/>
      <c r="AE33" s="364"/>
      <c r="AF33" s="364"/>
      <c r="AG33" s="364"/>
      <c r="AH33" s="364"/>
      <c r="AI33" s="364"/>
      <c r="AJ33" s="364"/>
      <c r="AK33" s="364"/>
      <c r="AL33" s="364"/>
      <c r="AM33" s="364"/>
      <c r="AN33" s="364"/>
      <c r="AO33" s="14"/>
      <c r="AP33" s="307"/>
      <c r="AQ33" s="257"/>
      <c r="AR33" s="400"/>
      <c r="AS33" s="364"/>
      <c r="AT33" s="364"/>
      <c r="AU33" s="364"/>
      <c r="AV33" s="364"/>
      <c r="AW33" s="364"/>
      <c r="AX33" s="364"/>
      <c r="AY33" s="364"/>
      <c r="AZ33" s="364"/>
      <c r="BA33" s="364"/>
      <c r="BB33" s="364"/>
      <c r="BC33" s="364"/>
      <c r="BD33" s="364"/>
      <c r="BE33" s="364"/>
      <c r="BF33" s="364"/>
      <c r="BG33" s="364"/>
      <c r="BH33" s="364"/>
      <c r="BI33" s="364"/>
      <c r="BJ33" s="338"/>
      <c r="BK33" s="338"/>
    </row>
    <row r="34" spans="1:124" s="161" customFormat="1" ht="14.25" customHeight="1">
      <c r="V34" s="257"/>
      <c r="W34" s="400"/>
      <c r="X34" s="364"/>
      <c r="Y34" s="364"/>
      <c r="Z34" s="364"/>
      <c r="AA34" s="364"/>
      <c r="AB34" s="364"/>
      <c r="AC34" s="364"/>
      <c r="AD34" s="364"/>
      <c r="AE34" s="364"/>
      <c r="AF34" s="364"/>
      <c r="AG34" s="364"/>
      <c r="AH34" s="364"/>
      <c r="AI34" s="364"/>
      <c r="AJ34" s="364"/>
      <c r="AK34" s="364"/>
      <c r="AL34" s="364"/>
      <c r="AM34" s="364"/>
      <c r="AN34" s="364"/>
      <c r="AO34" s="14"/>
      <c r="AP34" s="307"/>
      <c r="AQ34" s="257" t="s">
        <v>9</v>
      </c>
      <c r="AR34" s="1049" t="str">
        <f>VLOOKUP(BJ11,[1]eMHH!$I$4:$DV$3046,43,FALSE)</f>
        <v>Other:</v>
      </c>
      <c r="AS34" s="364"/>
      <c r="AT34" s="364"/>
      <c r="AU34" s="364"/>
      <c r="AV34" s="364"/>
      <c r="AW34" s="364"/>
      <c r="AX34" s="364"/>
      <c r="AY34" s="364"/>
      <c r="AZ34" s="364"/>
      <c r="BA34" s="364"/>
      <c r="BB34" s="364"/>
      <c r="BC34" s="364"/>
      <c r="BD34" s="364"/>
      <c r="BE34" s="364"/>
      <c r="BF34" s="364"/>
      <c r="BG34" s="364"/>
      <c r="BH34" s="364"/>
      <c r="BI34" s="364"/>
      <c r="BJ34" s="455"/>
      <c r="BK34" s="455"/>
    </row>
    <row r="35" spans="1:124" s="161" customFormat="1" ht="14.25" customHeight="1">
      <c r="V35" s="257"/>
      <c r="W35" s="400"/>
      <c r="X35" s="364"/>
      <c r="Y35" s="364"/>
      <c r="Z35" s="364"/>
      <c r="AA35" s="364"/>
      <c r="AB35" s="364"/>
      <c r="AC35" s="364"/>
      <c r="AD35" s="364"/>
      <c r="AE35" s="364"/>
      <c r="AF35" s="364"/>
      <c r="AG35" s="364"/>
      <c r="AH35" s="364"/>
      <c r="AI35" s="364"/>
      <c r="AJ35" s="364"/>
      <c r="AK35" s="364"/>
      <c r="AL35" s="364"/>
      <c r="AM35" s="364"/>
      <c r="AN35" s="364"/>
      <c r="AP35" s="307"/>
      <c r="AQ35" s="257"/>
      <c r="AR35" s="1049"/>
      <c r="AS35" s="364"/>
      <c r="AT35" s="364"/>
      <c r="AU35" s="364"/>
      <c r="AV35" s="364"/>
      <c r="AW35" s="364"/>
      <c r="AX35" s="364"/>
      <c r="AY35" s="364"/>
      <c r="AZ35" s="364"/>
      <c r="BA35" s="364"/>
      <c r="BB35" s="364"/>
      <c r="BC35" s="364"/>
      <c r="BD35" s="364"/>
      <c r="BE35" s="364"/>
      <c r="BF35" s="364"/>
      <c r="BG35" s="364"/>
      <c r="BH35" s="364"/>
      <c r="BI35" s="364"/>
      <c r="BJ35" s="41"/>
      <c r="BK35" s="14"/>
    </row>
    <row r="36" spans="1:124" ht="14.25" customHeight="1" thickBot="1">
      <c r="V36" s="257" t="s">
        <v>9</v>
      </c>
      <c r="W36" s="1049" t="str">
        <f>VLOOKUP(BJ14,[1]eMHH!$I$4:$DV$3046,46,FALSE)</f>
        <v>Other:</v>
      </c>
      <c r="X36" s="1050"/>
      <c r="Y36" s="1051"/>
      <c r="Z36" s="1051"/>
      <c r="AA36" s="1051"/>
      <c r="AB36" s="1051"/>
      <c r="AC36" s="1051"/>
      <c r="AD36" s="1051"/>
      <c r="AE36" s="1051"/>
      <c r="AF36" s="1051"/>
      <c r="AG36" s="1051"/>
      <c r="AH36" s="1051"/>
      <c r="AI36" s="1051"/>
      <c r="AJ36" s="1051"/>
      <c r="AK36" s="1051"/>
      <c r="AL36" s="1051"/>
      <c r="AM36" s="1051"/>
      <c r="AN36" s="1052"/>
      <c r="AO36" s="41"/>
      <c r="AP36" s="549"/>
      <c r="AQ36" s="1053"/>
      <c r="AR36" s="1049"/>
      <c r="AS36" s="364"/>
      <c r="AT36" s="364"/>
      <c r="AU36" s="364"/>
      <c r="AV36" s="364"/>
      <c r="AW36" s="364"/>
      <c r="AX36" s="364"/>
      <c r="AY36" s="364"/>
      <c r="AZ36" s="364"/>
      <c r="BA36" s="364"/>
      <c r="BB36" s="364"/>
      <c r="BC36" s="364"/>
      <c r="BD36" s="364"/>
      <c r="BE36" s="364"/>
      <c r="BF36" s="364"/>
      <c r="BG36" s="364"/>
      <c r="BH36" s="364"/>
      <c r="BI36" s="364"/>
    </row>
    <row r="37" spans="1:124" ht="14.25" customHeight="1">
      <c r="V37" s="257"/>
      <c r="W37" s="1049"/>
      <c r="X37" s="1054"/>
      <c r="Y37" s="1055"/>
      <c r="Z37" s="1055"/>
      <c r="AA37" s="1055"/>
      <c r="AB37" s="1055"/>
      <c r="AC37" s="1055"/>
      <c r="AD37" s="1055"/>
      <c r="AE37" s="1055"/>
      <c r="AF37" s="1055"/>
      <c r="AG37" s="1055"/>
      <c r="AH37" s="1055"/>
      <c r="AI37" s="1055"/>
      <c r="AJ37" s="1055"/>
      <c r="AK37" s="1055"/>
      <c r="AL37" s="1055"/>
      <c r="AM37" s="1055"/>
      <c r="AN37" s="463" t="s">
        <v>0</v>
      </c>
      <c r="AO37" s="41"/>
    </row>
    <row r="38" spans="1:124" ht="14.25" customHeight="1" thickBot="1">
      <c r="V38" s="257"/>
      <c r="W38" s="1049"/>
      <c r="X38" s="1056"/>
      <c r="Y38" s="1057"/>
      <c r="Z38" s="1057"/>
      <c r="AA38" s="1057"/>
      <c r="AB38" s="1057"/>
      <c r="AC38" s="1057"/>
      <c r="AD38" s="1057"/>
      <c r="AE38" s="1057"/>
      <c r="AF38" s="1057"/>
      <c r="AG38" s="1057"/>
      <c r="AH38" s="1057"/>
      <c r="AI38" s="1057"/>
      <c r="AJ38" s="1057"/>
      <c r="AK38" s="1057"/>
      <c r="AL38" s="1057"/>
      <c r="AM38" s="1057"/>
      <c r="AN38" s="476" t="s">
        <v>1</v>
      </c>
    </row>
    <row r="39" spans="1:124" ht="14.25" customHeight="1">
      <c r="V39" s="13"/>
      <c r="W39" s="13"/>
      <c r="X39" s="13"/>
      <c r="Y39" s="13"/>
      <c r="Z39" s="13"/>
      <c r="AA39" s="13"/>
      <c r="AB39" s="13"/>
      <c r="AC39" s="13"/>
      <c r="AD39" s="13"/>
      <c r="AE39" s="13"/>
      <c r="AF39" s="13"/>
      <c r="AG39" s="13"/>
      <c r="AH39" s="13"/>
      <c r="AI39" s="13"/>
      <c r="AJ39" s="13"/>
      <c r="AK39" s="13"/>
      <c r="AL39" s="13"/>
      <c r="AM39" s="13"/>
      <c r="AN39" s="13"/>
    </row>
    <row r="40" spans="1:124" ht="14.25" customHeight="1">
      <c r="V40" s="178"/>
      <c r="W40" s="1058"/>
      <c r="X40" s="179"/>
      <c r="Y40" s="179"/>
      <c r="Z40" s="179"/>
      <c r="AA40" s="179"/>
      <c r="AB40" s="179"/>
      <c r="AC40" s="179"/>
      <c r="AD40" s="179"/>
      <c r="AE40" s="179"/>
      <c r="AF40" s="179"/>
      <c r="AG40" s="179"/>
      <c r="AH40" s="179"/>
      <c r="AI40" s="179"/>
      <c r="AJ40" s="179"/>
      <c r="AK40" s="179"/>
      <c r="AL40" s="179"/>
      <c r="AM40" s="179"/>
      <c r="AN40" s="179"/>
    </row>
    <row r="41" spans="1:124" ht="14.25" customHeight="1"/>
    <row r="42" spans="1:124" ht="15.75" customHeight="1">
      <c r="A42" s="10" t="str">
        <f>CONCATENATE([1]Sections!$A$1:$E$1," - / - ",[1]Sections!$A$8," ",[1]Sections!$B$8,": ",[1]Sections!$D$8," [ ",[1]Sections!$V$2," ",ROMAN(COUNT($BM$1:$BM$742))," / ",ROMAN(BM42)," ]")</f>
        <v>Male Head of Household Questionnaire - / - Section 5: Development Projects [ Page II / II ]</v>
      </c>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M42" s="13">
        <v>2</v>
      </c>
    </row>
    <row r="43" spans="1:124" ht="6" customHeight="1"/>
    <row r="44" spans="1:124" ht="15" customHeight="1">
      <c r="A44" s="172">
        <f>VLOOKUP(BJ44,[1]eMHH!$F$4:$H$3000,3,FALSE)</f>
        <v>5.0499999999999989</v>
      </c>
      <c r="B44" s="173"/>
      <c r="C44" s="159" t="str">
        <f>VLOOKUP(BJ44,[1]eMHH!$I$4:$DV$3046,13,FALSE)</f>
        <v>Do you have any disatisfaction with the way in which these projects were implemented or constructed? [IF YES] What is your main disatisfaction?</v>
      </c>
      <c r="D44" s="159"/>
      <c r="E44" s="159"/>
      <c r="F44" s="159"/>
      <c r="G44" s="159"/>
      <c r="H44" s="159"/>
      <c r="I44" s="159"/>
      <c r="J44" s="159"/>
      <c r="K44" s="159"/>
      <c r="L44" s="159"/>
      <c r="M44" s="159"/>
      <c r="N44" s="159"/>
      <c r="O44" s="159"/>
      <c r="P44" s="159"/>
      <c r="Q44" s="159"/>
      <c r="R44" s="159"/>
      <c r="S44" s="160"/>
      <c r="T44" s="13"/>
      <c r="U44" s="171"/>
      <c r="V44" s="172">
        <f>VLOOKUP(BJ50,[1]eMHH!$F$4:$H$3000,3,FALSE)</f>
        <v>5.0699999999999985</v>
      </c>
      <c r="W44" s="173"/>
      <c r="X44" s="159" t="str">
        <f>VLOOKUP(BJ50,[1]eMHH!$I$4:$DV$3046,13,FALSE)</f>
        <v>In total, how many days have you or a member of your household worked without pay?</v>
      </c>
      <c r="Y44" s="159"/>
      <c r="Z44" s="159"/>
      <c r="AA44" s="159"/>
      <c r="AB44" s="159"/>
      <c r="AC44" s="159"/>
      <c r="AD44" s="159"/>
      <c r="AE44" s="159"/>
      <c r="AF44" s="159"/>
      <c r="AG44" s="159"/>
      <c r="AH44" s="159"/>
      <c r="AI44" s="159"/>
      <c r="AJ44" s="159"/>
      <c r="AK44" s="159"/>
      <c r="AL44" s="159"/>
      <c r="AM44" s="159"/>
      <c r="AN44" s="160"/>
      <c r="AO44" s="13"/>
      <c r="AP44" s="13"/>
      <c r="AQ44" s="343"/>
      <c r="AR44" s="343"/>
      <c r="AS44" s="189"/>
      <c r="AT44" s="189"/>
      <c r="AU44" s="189"/>
      <c r="AV44" s="189"/>
      <c r="AW44" s="189"/>
      <c r="AX44" s="189"/>
      <c r="AY44" s="189"/>
      <c r="AZ44" s="189"/>
      <c r="BA44" s="189"/>
      <c r="BB44" s="189"/>
      <c r="BC44" s="189"/>
      <c r="BD44" s="189"/>
      <c r="BE44" s="189"/>
      <c r="BF44" s="189"/>
      <c r="BG44" s="189"/>
      <c r="BH44" s="189"/>
      <c r="BI44" s="189"/>
      <c r="BJ44" s="174">
        <v>7.1</v>
      </c>
      <c r="BK44" s="174"/>
    </row>
    <row r="45" spans="1:124" ht="15" customHeight="1">
      <c r="A45" s="241"/>
      <c r="B45" s="242"/>
      <c r="C45" s="184"/>
      <c r="D45" s="184"/>
      <c r="E45" s="184"/>
      <c r="F45" s="184"/>
      <c r="G45" s="184"/>
      <c r="H45" s="184"/>
      <c r="I45" s="184"/>
      <c r="J45" s="184"/>
      <c r="K45" s="184"/>
      <c r="L45" s="184"/>
      <c r="M45" s="184"/>
      <c r="N45" s="184"/>
      <c r="O45" s="184"/>
      <c r="P45" s="184"/>
      <c r="Q45" s="184"/>
      <c r="R45" s="184"/>
      <c r="S45" s="185"/>
      <c r="U45" s="307"/>
      <c r="V45" s="180"/>
      <c r="W45" s="181"/>
      <c r="X45" s="165"/>
      <c r="Y45" s="165"/>
      <c r="Z45" s="165"/>
      <c r="AA45" s="165"/>
      <c r="AB45" s="165"/>
      <c r="AC45" s="165"/>
      <c r="AD45" s="165"/>
      <c r="AE45" s="165"/>
      <c r="AF45" s="165"/>
      <c r="AG45" s="165"/>
      <c r="AH45" s="165"/>
      <c r="AI45" s="165"/>
      <c r="AJ45" s="165"/>
      <c r="AK45" s="165"/>
      <c r="AL45" s="165"/>
      <c r="AM45" s="165"/>
      <c r="AN45" s="185"/>
      <c r="AQ45" s="343"/>
      <c r="AR45" s="343"/>
      <c r="AS45" s="189"/>
      <c r="AT45" s="189"/>
      <c r="AU45" s="189"/>
      <c r="AV45" s="189"/>
      <c r="AW45" s="189"/>
      <c r="AX45" s="189"/>
      <c r="AY45" s="189"/>
      <c r="AZ45" s="189"/>
      <c r="BA45" s="189"/>
      <c r="BB45" s="189"/>
      <c r="BC45" s="189"/>
      <c r="BD45" s="189"/>
      <c r="BE45" s="189"/>
      <c r="BF45" s="189"/>
      <c r="BG45" s="189"/>
      <c r="BH45" s="189"/>
      <c r="BI45" s="189"/>
      <c r="BJ45" s="186">
        <f>VLOOKUP(BJ44,[1]eMHH!$I$4:$DV$515,65,FALSE)</f>
        <v>9</v>
      </c>
      <c r="BK45" s="186"/>
    </row>
    <row r="46" spans="1:124" ht="15" customHeight="1">
      <c r="A46" s="241"/>
      <c r="B46" s="242"/>
      <c r="C46" s="184"/>
      <c r="D46" s="184"/>
      <c r="E46" s="184"/>
      <c r="F46" s="184"/>
      <c r="G46" s="184"/>
      <c r="H46" s="184"/>
      <c r="I46" s="184"/>
      <c r="J46" s="184"/>
      <c r="K46" s="184"/>
      <c r="L46" s="184"/>
      <c r="M46" s="184"/>
      <c r="N46" s="184"/>
      <c r="O46" s="184"/>
      <c r="P46" s="184"/>
      <c r="Q46" s="184"/>
      <c r="R46" s="184"/>
      <c r="S46" s="185"/>
      <c r="T46" s="13"/>
      <c r="U46" s="171"/>
      <c r="V46" s="1" t="s">
        <v>2</v>
      </c>
      <c r="W46" s="2"/>
      <c r="X46" s="2"/>
      <c r="Y46" s="2"/>
      <c r="Z46" s="2"/>
      <c r="AA46" s="2"/>
      <c r="AB46" s="2"/>
      <c r="AC46" s="2"/>
      <c r="AD46" s="2"/>
      <c r="AE46" s="2"/>
      <c r="AF46" s="2"/>
      <c r="AG46" s="2"/>
      <c r="AH46" s="2"/>
      <c r="AI46" s="202" t="str">
        <f>VLOOKUP(BJ50,[1]eMHH!$I$4:$DV$3046,15,FALSE)</f>
        <v>Days</v>
      </c>
      <c r="AJ46" s="202"/>
      <c r="AK46" s="202"/>
      <c r="AL46" s="202"/>
      <c r="AM46" s="202"/>
      <c r="AN46" s="175" t="s">
        <v>0</v>
      </c>
      <c r="AQ46" s="343"/>
      <c r="AR46" s="343"/>
      <c r="AS46" s="189"/>
      <c r="AT46" s="189"/>
      <c r="AU46" s="189"/>
      <c r="AV46" s="189"/>
      <c r="AW46" s="189"/>
      <c r="AX46" s="189"/>
      <c r="AY46" s="189"/>
      <c r="AZ46" s="189"/>
      <c r="BA46" s="189"/>
      <c r="BB46" s="189"/>
      <c r="BC46" s="189"/>
      <c r="BD46" s="189"/>
      <c r="BE46" s="189"/>
      <c r="BF46" s="189"/>
      <c r="BG46" s="189"/>
      <c r="BH46" s="189"/>
      <c r="BI46" s="189"/>
      <c r="BJ46" s="193">
        <f>VLOOKUP(BJ44,[1]eMHH!$I$4:$DV$3046,4,FALSE)</f>
        <v>0</v>
      </c>
      <c r="BK46" s="193"/>
    </row>
    <row r="47" spans="1:124" s="155" customFormat="1" ht="14.25" customHeight="1">
      <c r="A47" s="175">
        <v>1</v>
      </c>
      <c r="B47" s="176" t="str">
        <f>VLOOKUP(BJ44,[1]eMHH!$I$4:$DU$515,15,FALSE)</f>
        <v>No, No Problems</v>
      </c>
      <c r="C47" s="1059"/>
      <c r="D47" s="1059"/>
      <c r="E47" s="1059"/>
      <c r="F47" s="1059"/>
      <c r="G47" s="1059"/>
      <c r="H47" s="196"/>
      <c r="I47" s="196"/>
      <c r="J47" s="196"/>
      <c r="K47" s="1060"/>
      <c r="L47" s="1060"/>
      <c r="M47" s="1061"/>
      <c r="N47" s="1061"/>
      <c r="O47" s="1060"/>
      <c r="P47" s="1062"/>
      <c r="Q47" s="1062"/>
      <c r="R47" s="1063"/>
      <c r="S47" s="412"/>
      <c r="T47" s="455"/>
      <c r="U47" s="307"/>
      <c r="V47" s="7"/>
      <c r="W47" s="8"/>
      <c r="X47" s="8"/>
      <c r="Y47" s="8"/>
      <c r="Z47" s="8"/>
      <c r="AA47" s="8"/>
      <c r="AB47" s="8"/>
      <c r="AC47" s="8"/>
      <c r="AD47" s="8"/>
      <c r="AE47" s="8"/>
      <c r="AF47" s="8"/>
      <c r="AG47" s="8"/>
      <c r="AH47" s="8"/>
      <c r="AI47" s="208"/>
      <c r="AJ47" s="208"/>
      <c r="AK47" s="208"/>
      <c r="AL47" s="208"/>
      <c r="AM47" s="208"/>
      <c r="AN47" s="175" t="s">
        <v>1</v>
      </c>
      <c r="AO47" s="14"/>
      <c r="AP47" s="14"/>
      <c r="AQ47" s="343"/>
      <c r="AR47" s="343"/>
      <c r="AS47" s="189"/>
      <c r="AT47" s="189"/>
      <c r="AU47" s="189"/>
      <c r="AV47" s="189"/>
      <c r="AW47" s="189"/>
      <c r="AX47" s="189"/>
      <c r="AY47" s="189"/>
      <c r="AZ47" s="189"/>
      <c r="BA47" s="189"/>
      <c r="BB47" s="189"/>
      <c r="BC47" s="189"/>
      <c r="BD47" s="189"/>
      <c r="BE47" s="189"/>
      <c r="BF47" s="189"/>
      <c r="BG47" s="189"/>
      <c r="BH47" s="189"/>
      <c r="BI47" s="189"/>
      <c r="BJ47" s="174">
        <f>7.11</f>
        <v>7.11</v>
      </c>
      <c r="BK47" s="174"/>
      <c r="BL47" s="13"/>
      <c r="BM47" s="13"/>
      <c r="BN47" s="13"/>
      <c r="BO47" s="13"/>
      <c r="BP47" s="13"/>
      <c r="BQ47" s="13"/>
      <c r="BR47" s="13"/>
      <c r="BS47" s="13"/>
      <c r="BT47" s="13"/>
      <c r="DK47" s="13"/>
      <c r="DL47" s="13"/>
      <c r="DM47" s="13"/>
      <c r="DN47" s="13"/>
      <c r="DO47" s="13"/>
      <c r="DP47" s="13"/>
      <c r="DQ47" s="13"/>
      <c r="DR47" s="13"/>
      <c r="DS47" s="13"/>
      <c r="DT47" s="13"/>
    </row>
    <row r="48" spans="1:124" s="155" customFormat="1" ht="14.25" customHeight="1">
      <c r="A48" s="257">
        <v>2</v>
      </c>
      <c r="B48" s="387" t="str">
        <f>VLOOKUP(BJ44,[1]eMHH!$I$4:$DU$515,16,FALSE)</f>
        <v>Yes, Corruption - Friends of Important People Were Hired to Work on Project</v>
      </c>
      <c r="C48" s="387"/>
      <c r="D48" s="387"/>
      <c r="E48" s="387"/>
      <c r="F48" s="387"/>
      <c r="G48" s="387"/>
      <c r="H48" s="387"/>
      <c r="I48" s="387"/>
      <c r="J48" s="387"/>
      <c r="K48" s="387"/>
      <c r="L48" s="387"/>
      <c r="M48" s="387"/>
      <c r="N48" s="387"/>
      <c r="O48" s="387"/>
      <c r="P48" s="387"/>
      <c r="Q48" s="387"/>
      <c r="R48" s="387"/>
      <c r="S48" s="388"/>
      <c r="T48" s="161"/>
      <c r="U48" s="307"/>
      <c r="V48" s="14"/>
      <c r="W48" s="14"/>
      <c r="X48" s="14"/>
      <c r="Y48" s="14"/>
      <c r="Z48" s="14"/>
      <c r="AA48" s="14"/>
      <c r="AB48" s="14"/>
      <c r="AC48" s="14"/>
      <c r="AD48" s="14"/>
      <c r="AE48" s="14"/>
      <c r="AF48" s="14"/>
      <c r="AG48" s="14"/>
      <c r="AH48" s="14"/>
      <c r="AI48" s="14"/>
      <c r="AJ48" s="14"/>
      <c r="AK48" s="14"/>
      <c r="AL48" s="14"/>
      <c r="AM48" s="14"/>
      <c r="AN48" s="14"/>
      <c r="AO48" s="14"/>
      <c r="AP48" s="14"/>
      <c r="AQ48" s="343"/>
      <c r="AR48" s="343"/>
      <c r="AS48" s="189"/>
      <c r="AT48" s="189"/>
      <c r="AU48" s="189"/>
      <c r="AV48" s="189"/>
      <c r="AW48" s="189"/>
      <c r="AX48" s="189"/>
      <c r="AY48" s="189"/>
      <c r="AZ48" s="189"/>
      <c r="BA48" s="189"/>
      <c r="BB48" s="189"/>
      <c r="BC48" s="189"/>
      <c r="BD48" s="189"/>
      <c r="BE48" s="189"/>
      <c r="BF48" s="189"/>
      <c r="BG48" s="189"/>
      <c r="BH48" s="189"/>
      <c r="BI48" s="189"/>
      <c r="BJ48" s="186">
        <f>VLOOKUP(BJ47,[1]eMHH!$I$4:$DV$515,65,FALSE)</f>
        <v>12</v>
      </c>
      <c r="BK48" s="186"/>
      <c r="BL48" s="13"/>
      <c r="BM48" s="13"/>
      <c r="BN48" s="13"/>
      <c r="BO48" s="13"/>
      <c r="BP48" s="13"/>
      <c r="BQ48" s="13"/>
      <c r="BR48" s="13"/>
      <c r="BS48" s="13"/>
      <c r="BT48" s="13"/>
      <c r="DK48" s="13"/>
      <c r="DL48" s="13"/>
      <c r="DM48" s="13"/>
      <c r="DN48" s="13"/>
      <c r="DO48" s="13"/>
      <c r="DP48" s="13"/>
      <c r="DQ48" s="13"/>
      <c r="DR48" s="13"/>
      <c r="DS48" s="13"/>
      <c r="DT48" s="13"/>
    </row>
    <row r="49" spans="1:124" s="155" customFormat="1" ht="15" customHeight="1">
      <c r="A49" s="257"/>
      <c r="B49" s="391"/>
      <c r="C49" s="391"/>
      <c r="D49" s="391"/>
      <c r="E49" s="391"/>
      <c r="F49" s="391"/>
      <c r="G49" s="391"/>
      <c r="H49" s="391"/>
      <c r="I49" s="391"/>
      <c r="J49" s="391"/>
      <c r="K49" s="391"/>
      <c r="L49" s="391"/>
      <c r="M49" s="391"/>
      <c r="N49" s="391"/>
      <c r="O49" s="391"/>
      <c r="P49" s="391"/>
      <c r="Q49" s="391"/>
      <c r="R49" s="391"/>
      <c r="S49" s="392"/>
      <c r="T49" s="161"/>
      <c r="U49" s="307"/>
      <c r="V49" s="172">
        <f>VLOOKUP(BJ53,[1]eMHH!$F$4:$H$3000,3,FALSE)</f>
        <v>5.0799999999999983</v>
      </c>
      <c r="W49" s="311"/>
      <c r="X49" s="226" t="str">
        <f>VLOOKUP(BJ53,[1]eMHH!$I$4:$DV$515,13,FALSE)</f>
        <v>During the past 12 months, did you or a member of your household receive any money from working on development or cash-for-work projects arranged by NGOs, the government, or the village council or leaders?</v>
      </c>
      <c r="Y49" s="159"/>
      <c r="Z49" s="159"/>
      <c r="AA49" s="159"/>
      <c r="AB49" s="159"/>
      <c r="AC49" s="159"/>
      <c r="AD49" s="159"/>
      <c r="AE49" s="159"/>
      <c r="AF49" s="159"/>
      <c r="AG49" s="159"/>
      <c r="AH49" s="159"/>
      <c r="AI49" s="159"/>
      <c r="AJ49" s="159"/>
      <c r="AK49" s="159"/>
      <c r="AL49" s="159"/>
      <c r="AM49" s="159"/>
      <c r="AN49" s="160"/>
      <c r="AQ49" s="343"/>
      <c r="AR49" s="343"/>
      <c r="AS49" s="189"/>
      <c r="AT49" s="189"/>
      <c r="AU49" s="189"/>
      <c r="AV49" s="189"/>
      <c r="AW49" s="189"/>
      <c r="AX49" s="189"/>
      <c r="AY49" s="189"/>
      <c r="AZ49" s="189"/>
      <c r="BA49" s="189"/>
      <c r="BB49" s="189"/>
      <c r="BC49" s="189"/>
      <c r="BD49" s="189"/>
      <c r="BE49" s="189"/>
      <c r="BF49" s="189"/>
      <c r="BG49" s="189"/>
      <c r="BH49" s="189"/>
      <c r="BI49" s="189"/>
      <c r="BJ49" s="193">
        <f>VLOOKUP(BJ47,[1]eMHH!$I$4:$DV$3046,4,FALSE)</f>
        <v>5.0799999999999983</v>
      </c>
      <c r="BK49" s="193"/>
      <c r="BL49" s="13"/>
      <c r="BM49" s="13"/>
      <c r="BN49" s="13"/>
      <c r="BO49" s="13"/>
      <c r="BP49" s="13"/>
      <c r="BQ49" s="13"/>
      <c r="BR49" s="13"/>
      <c r="BS49" s="13"/>
      <c r="BT49" s="13"/>
      <c r="DK49" s="13"/>
      <c r="DL49" s="13"/>
      <c r="DM49" s="13"/>
      <c r="DN49" s="13"/>
      <c r="DO49" s="13"/>
      <c r="DP49" s="13"/>
      <c r="DQ49" s="13"/>
      <c r="DR49" s="13"/>
      <c r="DS49" s="13"/>
      <c r="DT49" s="13"/>
    </row>
    <row r="50" spans="1:124" s="155" customFormat="1" ht="15" customHeight="1">
      <c r="A50" s="175">
        <v>3</v>
      </c>
      <c r="B50" s="188" t="str">
        <f>VLOOKUP(BJ44,[1]eMHH!$I$4:$DU$515,17,FALSE)</f>
        <v>Yes, Money Was Stolen from Project to Enrich Important People</v>
      </c>
      <c r="C50" s="236"/>
      <c r="D50" s="236"/>
      <c r="E50" s="720"/>
      <c r="F50" s="161"/>
      <c r="G50" s="236"/>
      <c r="H50" s="236"/>
      <c r="I50" s="236"/>
      <c r="J50" s="237"/>
      <c r="K50" s="178"/>
      <c r="L50" s="236"/>
      <c r="M50" s="236"/>
      <c r="N50" s="236"/>
      <c r="O50" s="236"/>
      <c r="P50" s="720"/>
      <c r="Q50" s="720"/>
      <c r="R50" s="720"/>
      <c r="S50" s="1064"/>
      <c r="T50" s="161"/>
      <c r="U50" s="307"/>
      <c r="V50" s="241"/>
      <c r="W50" s="366"/>
      <c r="X50" s="381"/>
      <c r="Y50" s="184"/>
      <c r="Z50" s="184"/>
      <c r="AA50" s="184"/>
      <c r="AB50" s="184"/>
      <c r="AC50" s="184"/>
      <c r="AD50" s="184"/>
      <c r="AE50" s="184"/>
      <c r="AF50" s="184"/>
      <c r="AG50" s="184"/>
      <c r="AH50" s="184"/>
      <c r="AI50" s="184"/>
      <c r="AJ50" s="184"/>
      <c r="AK50" s="184"/>
      <c r="AL50" s="184"/>
      <c r="AM50" s="184"/>
      <c r="AN50" s="185"/>
      <c r="AQ50" s="343"/>
      <c r="AR50" s="343"/>
      <c r="AS50" s="189"/>
      <c r="AT50" s="189"/>
      <c r="AU50" s="189"/>
      <c r="AV50" s="189"/>
      <c r="AW50" s="189"/>
      <c r="AX50" s="189"/>
      <c r="AY50" s="189"/>
      <c r="AZ50" s="189"/>
      <c r="BA50" s="189"/>
      <c r="BB50" s="189"/>
      <c r="BC50" s="189"/>
      <c r="BD50" s="189"/>
      <c r="BE50" s="189"/>
      <c r="BF50" s="189"/>
      <c r="BG50" s="189"/>
      <c r="BH50" s="189"/>
      <c r="BI50" s="189"/>
      <c r="BJ50" s="174">
        <f>BJ47+0.01</f>
        <v>7.12</v>
      </c>
      <c r="BK50" s="174"/>
      <c r="BL50" s="13"/>
      <c r="BM50" s="13"/>
      <c r="BN50" s="13"/>
      <c r="BO50" s="13"/>
      <c r="BP50" s="13"/>
      <c r="BQ50" s="13"/>
      <c r="BR50" s="13"/>
      <c r="BS50" s="13"/>
      <c r="BT50" s="13"/>
      <c r="DK50" s="13"/>
      <c r="DL50" s="13"/>
      <c r="DM50" s="13"/>
      <c r="DN50" s="13"/>
      <c r="DO50" s="13"/>
      <c r="DP50" s="13"/>
      <c r="DQ50" s="13"/>
      <c r="DR50" s="13"/>
      <c r="DS50" s="13"/>
      <c r="DT50" s="13"/>
    </row>
    <row r="51" spans="1:124" s="155" customFormat="1" ht="15" customHeight="1">
      <c r="A51" s="257">
        <v>4</v>
      </c>
      <c r="B51" s="387" t="str">
        <f>VLOOKUP(BJ44,[1]eMHH!$I$4:$DU$515,18,FALSE)</f>
        <v>Yes, Corruption - Money Was Stolen from Project to Enrich Contractors or NGO Workers</v>
      </c>
      <c r="C51" s="387"/>
      <c r="D51" s="387"/>
      <c r="E51" s="387"/>
      <c r="F51" s="387"/>
      <c r="G51" s="387"/>
      <c r="H51" s="387"/>
      <c r="I51" s="387"/>
      <c r="J51" s="387"/>
      <c r="K51" s="387"/>
      <c r="L51" s="387"/>
      <c r="M51" s="387"/>
      <c r="N51" s="387"/>
      <c r="O51" s="387"/>
      <c r="P51" s="387"/>
      <c r="Q51" s="387"/>
      <c r="R51" s="387"/>
      <c r="S51" s="388"/>
      <c r="T51" s="161"/>
      <c r="U51" s="307"/>
      <c r="V51" s="241"/>
      <c r="W51" s="366"/>
      <c r="X51" s="227"/>
      <c r="Y51" s="165"/>
      <c r="Z51" s="165"/>
      <c r="AA51" s="165"/>
      <c r="AB51" s="165"/>
      <c r="AC51" s="165"/>
      <c r="AD51" s="165"/>
      <c r="AE51" s="165"/>
      <c r="AF51" s="165"/>
      <c r="AG51" s="165"/>
      <c r="AH51" s="165"/>
      <c r="AI51" s="165"/>
      <c r="AJ51" s="165"/>
      <c r="AK51" s="165"/>
      <c r="AL51" s="165"/>
      <c r="AM51" s="165"/>
      <c r="AN51" s="166"/>
      <c r="AQ51" s="178"/>
      <c r="AR51" s="199"/>
      <c r="AS51" s="177"/>
      <c r="AT51" s="177"/>
      <c r="AU51" s="177"/>
      <c r="AV51" s="177"/>
      <c r="AW51" s="177"/>
      <c r="AX51" s="161"/>
      <c r="AY51" s="178"/>
      <c r="AZ51" s="199"/>
      <c r="BJ51" s="187">
        <f>VLOOKUP(BJ50,[1]eMHH!$I$4:$DV$515,65,FALSE)</f>
        <v>1</v>
      </c>
      <c r="BK51" s="186"/>
      <c r="DK51" s="13"/>
      <c r="DL51" s="13"/>
      <c r="DM51" s="13"/>
      <c r="DN51" s="13"/>
      <c r="DO51" s="13"/>
      <c r="DP51" s="13"/>
      <c r="DQ51" s="13"/>
      <c r="DR51" s="13"/>
      <c r="DS51" s="13"/>
      <c r="DT51" s="13"/>
    </row>
    <row r="52" spans="1:124" s="155" customFormat="1" ht="14.25" customHeight="1">
      <c r="A52" s="257"/>
      <c r="B52" s="391"/>
      <c r="C52" s="391"/>
      <c r="D52" s="391"/>
      <c r="E52" s="391"/>
      <c r="F52" s="391"/>
      <c r="G52" s="391"/>
      <c r="H52" s="391"/>
      <c r="I52" s="391"/>
      <c r="J52" s="391"/>
      <c r="K52" s="391"/>
      <c r="L52" s="391"/>
      <c r="M52" s="391"/>
      <c r="N52" s="391"/>
      <c r="O52" s="391"/>
      <c r="P52" s="391"/>
      <c r="Q52" s="391"/>
      <c r="R52" s="391"/>
      <c r="S52" s="392"/>
      <c r="T52" s="161"/>
      <c r="U52" s="307"/>
      <c r="V52" s="214">
        <v>1</v>
      </c>
      <c r="W52" s="215" t="str">
        <f>VLOOKUP(BJ53,[1]eMHH!$I$4:$DU$515,15,FALSE)</f>
        <v>No</v>
      </c>
      <c r="X52" s="132"/>
      <c r="Y52" s="196" t="str">
        <f>CONCATENATE("[&gt;&gt;",FIXED(VLOOKUP(BJ53,[1]eMHH!$I$4:$DV$3046,4,FALSE),2),"]")</f>
        <v>[&gt;&gt;6.01]</v>
      </c>
      <c r="Z52" s="100"/>
      <c r="AA52" s="100"/>
      <c r="AB52" s="100"/>
      <c r="AC52" s="24"/>
      <c r="AD52" s="24"/>
      <c r="AE52" s="175" t="s">
        <v>0</v>
      </c>
      <c r="AF52" s="321" t="s">
        <v>84</v>
      </c>
      <c r="AG52" s="336"/>
      <c r="AH52" s="24"/>
      <c r="AI52" s="196" t="str">
        <f>CONCATENATE("[ &gt;&gt;",FIXED(VLOOKUP(BJ53,[1]eMHH!$I$4:$DV$3046,4,FALSE),2),"]")</f>
        <v>[ &gt;&gt;6.01]</v>
      </c>
      <c r="AJ52" s="24"/>
      <c r="AK52" s="25"/>
      <c r="AL52" s="218"/>
      <c r="AM52" s="25"/>
      <c r="AN52" s="28"/>
      <c r="AQ52" s="178"/>
      <c r="AR52" s="199"/>
      <c r="AS52" s="177"/>
      <c r="AT52" s="177"/>
      <c r="AU52" s="177"/>
      <c r="AV52" s="177"/>
      <c r="AW52" s="177"/>
      <c r="AX52" s="161"/>
      <c r="AY52" s="178"/>
      <c r="AZ52" s="199"/>
      <c r="DK52" s="13"/>
      <c r="DL52" s="13"/>
      <c r="DM52" s="13"/>
      <c r="DN52" s="13"/>
      <c r="DO52" s="13"/>
      <c r="DP52" s="13"/>
      <c r="DQ52" s="13"/>
      <c r="DR52" s="13"/>
      <c r="DS52" s="13"/>
      <c r="DT52" s="13"/>
    </row>
    <row r="53" spans="1:124" s="155" customFormat="1" ht="14.25" customHeight="1">
      <c r="A53" s="257">
        <v>5</v>
      </c>
      <c r="B53" s="387" t="str">
        <f>VLOOKUP(BJ44,[1]eMHH!$I$4:$DU$515,19,FALSE)</f>
        <v>Yes, Bad Workmanship - Quality of Construction or Training Was Poor</v>
      </c>
      <c r="C53" s="387"/>
      <c r="D53" s="387"/>
      <c r="E53" s="387"/>
      <c r="F53" s="387"/>
      <c r="G53" s="387"/>
      <c r="H53" s="387"/>
      <c r="I53" s="387"/>
      <c r="J53" s="387"/>
      <c r="K53" s="387"/>
      <c r="L53" s="387"/>
      <c r="M53" s="387"/>
      <c r="N53" s="387"/>
      <c r="O53" s="387"/>
      <c r="P53" s="387"/>
      <c r="Q53" s="387"/>
      <c r="R53" s="387"/>
      <c r="S53" s="388"/>
      <c r="T53" s="161"/>
      <c r="U53" s="307"/>
      <c r="V53" s="175">
        <v>2</v>
      </c>
      <c r="W53" s="219" t="str">
        <f>VLOOKUP(BJ53,[1]eMHH!$I$4:$DU$515,16,FALSE)</f>
        <v>Yes</v>
      </c>
      <c r="X53" s="220"/>
      <c r="Y53" s="220"/>
      <c r="Z53" s="220"/>
      <c r="AA53" s="220"/>
      <c r="AB53" s="220"/>
      <c r="AC53" s="220"/>
      <c r="AD53" s="220"/>
      <c r="AE53" s="195" t="s">
        <v>1</v>
      </c>
      <c r="AF53" s="342" t="s">
        <v>85</v>
      </c>
      <c r="AG53" s="342"/>
      <c r="AH53" s="49"/>
      <c r="AI53" s="224"/>
      <c r="AJ53" s="225" t="str">
        <f>CONCATENATE("[ &gt;&gt;",FIXED(VLOOKUP(BJ53,[1]eMHH!$I$4:$DV$3046,4,FALSE),2),"]")</f>
        <v>[ &gt;&gt;6.01]</v>
      </c>
      <c r="AK53" s="223"/>
      <c r="AL53" s="44"/>
      <c r="AM53" s="44"/>
      <c r="AN53" s="118"/>
      <c r="AQ53" s="178"/>
      <c r="AR53" s="236"/>
      <c r="AS53" s="236"/>
      <c r="AT53" s="236"/>
      <c r="AU53" s="236"/>
      <c r="AV53" s="236"/>
      <c r="AW53" s="236"/>
      <c r="AX53" s="236"/>
      <c r="AY53" s="236"/>
      <c r="AZ53" s="236"/>
      <c r="BJ53" s="174">
        <v>7.22</v>
      </c>
      <c r="BK53" s="174"/>
      <c r="DK53" s="13"/>
      <c r="DL53" s="13"/>
      <c r="DM53" s="13"/>
      <c r="DN53" s="13"/>
      <c r="DO53" s="13"/>
      <c r="DP53" s="13"/>
      <c r="DQ53" s="13"/>
      <c r="DR53" s="13"/>
      <c r="DS53" s="13"/>
      <c r="DT53" s="13"/>
    </row>
    <row r="54" spans="1:124" s="155" customFormat="1" ht="14.25" customHeight="1">
      <c r="A54" s="257"/>
      <c r="B54" s="391"/>
      <c r="C54" s="391"/>
      <c r="D54" s="391"/>
      <c r="E54" s="391"/>
      <c r="F54" s="391"/>
      <c r="G54" s="391"/>
      <c r="H54" s="391"/>
      <c r="I54" s="391"/>
      <c r="J54" s="391"/>
      <c r="K54" s="391"/>
      <c r="L54" s="391"/>
      <c r="M54" s="391"/>
      <c r="N54" s="391"/>
      <c r="O54" s="391"/>
      <c r="P54" s="391"/>
      <c r="Q54" s="391"/>
      <c r="R54" s="391"/>
      <c r="S54" s="392"/>
      <c r="T54" s="14"/>
      <c r="U54" s="307"/>
      <c r="AQ54" s="178"/>
      <c r="AR54" s="236"/>
      <c r="AS54" s="236"/>
      <c r="AT54" s="236"/>
      <c r="AU54" s="236"/>
      <c r="AV54" s="236"/>
      <c r="AW54" s="236"/>
      <c r="BJ54" s="186">
        <f>VLOOKUP(BJ53,[1]eMHH!$I$4:$DV$515,65,FALSE)</f>
        <v>2</v>
      </c>
      <c r="BK54" s="186"/>
      <c r="DK54" s="13"/>
      <c r="DL54" s="13"/>
      <c r="DM54" s="13"/>
      <c r="DN54" s="13"/>
      <c r="DO54" s="13"/>
      <c r="DP54" s="13"/>
      <c r="DQ54" s="13"/>
      <c r="DR54" s="13"/>
      <c r="DS54" s="13"/>
      <c r="DT54" s="13"/>
    </row>
    <row r="55" spans="1:124" s="155" customFormat="1" ht="15" customHeight="1">
      <c r="A55" s="175">
        <v>6</v>
      </c>
      <c r="B55" s="188" t="str">
        <f>VLOOKUP(BJ44,[1]eMHH!$I$4:$DU$515,20,FALSE)</f>
        <v>Yes, Project Was Not Properly Selected</v>
      </c>
      <c r="S55" s="357"/>
      <c r="T55" s="14"/>
      <c r="U55" s="307"/>
      <c r="V55" s="172">
        <f>VLOOKUP(BJ56,[1]eMHH!$F$4:$H$3000,3,FALSE)</f>
        <v>5.0899999999999981</v>
      </c>
      <c r="W55" s="173"/>
      <c r="X55" s="159" t="str">
        <f>VLOOKUP(BJ56,[1]eMHH!$I$4:$DV$3046,13,FALSE)</f>
        <v>During the past 12 months, on how many days did you or household members work on such projects?</v>
      </c>
      <c r="Y55" s="159"/>
      <c r="Z55" s="159"/>
      <c r="AA55" s="159"/>
      <c r="AB55" s="159"/>
      <c r="AC55" s="159"/>
      <c r="AD55" s="159"/>
      <c r="AE55" s="159"/>
      <c r="AF55" s="159"/>
      <c r="AG55" s="159"/>
      <c r="AH55" s="159"/>
      <c r="AI55" s="159"/>
      <c r="AJ55" s="159"/>
      <c r="AK55" s="159"/>
      <c r="AL55" s="159"/>
      <c r="AM55" s="159"/>
      <c r="AN55" s="160"/>
      <c r="BJ55" s="193">
        <f>VLOOKUP(BJ53,[1]eMHH!$I$4:$DV$3046,4,FALSE)</f>
        <v>6.01</v>
      </c>
      <c r="BK55" s="193"/>
      <c r="DK55" s="13"/>
      <c r="DL55" s="13"/>
      <c r="DM55" s="13"/>
      <c r="DN55" s="13"/>
      <c r="DO55" s="13"/>
      <c r="DP55" s="13"/>
      <c r="DQ55" s="13"/>
      <c r="DR55" s="13"/>
      <c r="DS55" s="13"/>
      <c r="DT55" s="13"/>
    </row>
    <row r="56" spans="1:124" s="155" customFormat="1" ht="15" customHeight="1">
      <c r="A56" s="175">
        <v>7</v>
      </c>
      <c r="B56" s="188" t="str">
        <f>VLOOKUP(BJ44,[1]eMHH!$I$4:$DU$515,21,FALSE)</f>
        <v>Yes, Project Wasn't Useful</v>
      </c>
      <c r="S56" s="357"/>
      <c r="T56" s="14"/>
      <c r="U56" s="307"/>
      <c r="V56" s="180"/>
      <c r="W56" s="181"/>
      <c r="X56" s="165"/>
      <c r="Y56" s="165"/>
      <c r="Z56" s="165"/>
      <c r="AA56" s="165"/>
      <c r="AB56" s="165"/>
      <c r="AC56" s="165"/>
      <c r="AD56" s="165"/>
      <c r="AE56" s="165"/>
      <c r="AF56" s="165"/>
      <c r="AG56" s="165"/>
      <c r="AH56" s="165"/>
      <c r="AI56" s="165"/>
      <c r="AJ56" s="165"/>
      <c r="AK56" s="165"/>
      <c r="AL56" s="165"/>
      <c r="AM56" s="165"/>
      <c r="AN56" s="185"/>
      <c r="BJ56" s="174">
        <v>7.23</v>
      </c>
      <c r="BK56" s="174"/>
      <c r="DK56" s="13"/>
      <c r="DL56" s="13"/>
      <c r="DM56" s="13"/>
      <c r="DN56" s="13"/>
      <c r="DO56" s="13"/>
      <c r="DP56" s="13"/>
      <c r="DQ56" s="13"/>
      <c r="DR56" s="13"/>
      <c r="DS56" s="13"/>
      <c r="DT56" s="13"/>
    </row>
    <row r="57" spans="1:124" s="155" customFormat="1" ht="14.25" customHeight="1">
      <c r="A57" s="214">
        <v>8</v>
      </c>
      <c r="B57" s="188" t="str">
        <f>VLOOKUP(BJ44,[1]eMHH!$I$4:$DU$515,22,FALSE)</f>
        <v>Yes, Design of Project Was Not Good</v>
      </c>
      <c r="R57" s="175" t="s">
        <v>0</v>
      </c>
      <c r="S57" s="175" t="s">
        <v>1</v>
      </c>
      <c r="T57" s="14"/>
      <c r="U57" s="307"/>
      <c r="V57" s="1" t="s">
        <v>2</v>
      </c>
      <c r="W57" s="2"/>
      <c r="X57" s="2"/>
      <c r="Y57" s="2"/>
      <c r="Z57" s="2"/>
      <c r="AA57" s="2"/>
      <c r="AB57" s="2"/>
      <c r="AC57" s="2"/>
      <c r="AD57" s="2"/>
      <c r="AE57" s="2"/>
      <c r="AF57" s="2"/>
      <c r="AG57" s="2"/>
      <c r="AH57" s="2"/>
      <c r="AI57" s="202" t="str">
        <f>VLOOKUP(BJ56,[1]eMHH!$I$4:$DV$3046,15,FALSE)</f>
        <v>Days</v>
      </c>
      <c r="AJ57" s="202"/>
      <c r="AK57" s="202"/>
      <c r="AL57" s="202"/>
      <c r="AM57" s="202"/>
      <c r="AN57" s="175" t="s">
        <v>0</v>
      </c>
      <c r="AO57" s="14"/>
      <c r="AP57" s="14"/>
      <c r="BJ57" s="187">
        <f>VLOOKUP(BJ56,[1]eMHH!$I$4:$DV$515,65,FALSE)</f>
        <v>1</v>
      </c>
      <c r="BK57" s="186"/>
      <c r="DK57" s="13"/>
      <c r="DL57" s="13"/>
      <c r="DM57" s="13"/>
      <c r="DN57" s="13"/>
      <c r="DO57" s="13"/>
      <c r="DP57" s="13"/>
      <c r="DQ57" s="13"/>
      <c r="DR57" s="13"/>
      <c r="DS57" s="13"/>
      <c r="DT57" s="13"/>
    </row>
    <row r="58" spans="1:124" s="155" customFormat="1" ht="14.25" customHeight="1">
      <c r="A58" s="257" t="s">
        <v>9</v>
      </c>
      <c r="B58" s="420" t="str">
        <f>VLOOKUP(BJ44,[1]eMHH!$I$4:$DU$515,23,FALSE)</f>
        <v>Other:</v>
      </c>
      <c r="C58" s="421"/>
      <c r="D58" s="421"/>
      <c r="E58" s="421"/>
      <c r="F58" s="421"/>
      <c r="G58" s="421"/>
      <c r="H58" s="421"/>
      <c r="I58" s="421"/>
      <c r="J58" s="421"/>
      <c r="K58" s="421"/>
      <c r="L58" s="421"/>
      <c r="M58" s="421"/>
      <c r="N58" s="421"/>
      <c r="O58" s="421"/>
      <c r="P58" s="421"/>
      <c r="Q58" s="421"/>
      <c r="R58" s="422"/>
      <c r="S58" s="422"/>
      <c r="U58" s="307"/>
      <c r="V58" s="7"/>
      <c r="W58" s="8"/>
      <c r="X58" s="8"/>
      <c r="Y58" s="8"/>
      <c r="Z58" s="8"/>
      <c r="AA58" s="8"/>
      <c r="AB58" s="8"/>
      <c r="AC58" s="8"/>
      <c r="AD58" s="8"/>
      <c r="AE58" s="8"/>
      <c r="AF58" s="8"/>
      <c r="AG58" s="8"/>
      <c r="AH58" s="8"/>
      <c r="AI58" s="208"/>
      <c r="AJ58" s="208"/>
      <c r="AK58" s="208"/>
      <c r="AL58" s="208"/>
      <c r="AM58" s="208"/>
      <c r="AN58" s="175" t="s">
        <v>1</v>
      </c>
      <c r="AO58" s="14"/>
      <c r="AP58" s="14"/>
      <c r="BJ58" s="174">
        <v>7.24</v>
      </c>
      <c r="BK58" s="174"/>
      <c r="DK58" s="13"/>
      <c r="DL58" s="13"/>
      <c r="DM58" s="13"/>
      <c r="DN58" s="13"/>
      <c r="DO58" s="13"/>
      <c r="DP58" s="13"/>
      <c r="DQ58" s="13"/>
      <c r="DR58" s="13"/>
      <c r="DS58" s="13"/>
      <c r="DT58" s="13"/>
    </row>
    <row r="59" spans="1:124" s="155" customFormat="1" ht="14.25" customHeight="1">
      <c r="A59" s="257"/>
      <c r="B59" s="420"/>
      <c r="C59" s="421"/>
      <c r="D59" s="421"/>
      <c r="E59" s="421"/>
      <c r="F59" s="421"/>
      <c r="G59" s="421"/>
      <c r="H59" s="421"/>
      <c r="I59" s="421"/>
      <c r="J59" s="421"/>
      <c r="K59" s="421"/>
      <c r="L59" s="421"/>
      <c r="M59" s="421"/>
      <c r="N59" s="421"/>
      <c r="O59" s="421"/>
      <c r="P59" s="421"/>
      <c r="Q59" s="421"/>
      <c r="R59" s="421"/>
      <c r="S59" s="421"/>
      <c r="U59" s="307"/>
      <c r="V59" s="14"/>
      <c r="W59" s="14"/>
      <c r="X59" s="14"/>
      <c r="Y59" s="14"/>
      <c r="Z59" s="14"/>
      <c r="AA59" s="14"/>
      <c r="AB59" s="14"/>
      <c r="AC59" s="14"/>
      <c r="AD59" s="14"/>
      <c r="AE59" s="14"/>
      <c r="AF59" s="14"/>
      <c r="AG59" s="14"/>
      <c r="AH59" s="14"/>
      <c r="AI59" s="14"/>
      <c r="AJ59" s="14"/>
      <c r="AK59" s="14"/>
      <c r="AL59" s="14"/>
      <c r="AM59" s="14"/>
      <c r="AN59" s="14"/>
      <c r="AO59" s="14"/>
      <c r="AP59" s="14"/>
      <c r="BJ59" s="186">
        <f>VLOOKUP(BJ58,[1]eMHH!$I$4:$DV$515,65,FALSE)</f>
        <v>1</v>
      </c>
      <c r="BK59" s="186"/>
      <c r="DK59" s="13"/>
      <c r="DL59" s="13"/>
      <c r="DM59" s="13"/>
      <c r="DN59" s="13"/>
      <c r="DO59" s="13"/>
      <c r="DP59" s="13"/>
      <c r="DQ59" s="13"/>
      <c r="DR59" s="13"/>
      <c r="DS59" s="13"/>
      <c r="DT59" s="13"/>
    </row>
    <row r="60" spans="1:124" s="155" customFormat="1" ht="15" customHeight="1">
      <c r="A60" s="257"/>
      <c r="B60" s="420"/>
      <c r="C60" s="421"/>
      <c r="D60" s="421"/>
      <c r="E60" s="421"/>
      <c r="F60" s="421"/>
      <c r="G60" s="421"/>
      <c r="H60" s="421"/>
      <c r="I60" s="421"/>
      <c r="J60" s="421"/>
      <c r="K60" s="421"/>
      <c r="L60" s="421"/>
      <c r="M60" s="421"/>
      <c r="N60" s="421"/>
      <c r="O60" s="421"/>
      <c r="P60" s="421"/>
      <c r="Q60" s="421"/>
      <c r="R60" s="421"/>
      <c r="S60" s="421"/>
      <c r="U60" s="307"/>
      <c r="V60" s="286">
        <f>VLOOKUP(BJ58,[1]eMHH!$F$4:$H$3000,3,FALSE)</f>
        <v>5.0999999999999979</v>
      </c>
      <c r="W60" s="286"/>
      <c r="X60" s="287" t="str">
        <f>VLOOKUP(BJ58,[1]eMHH!$I$4:$DV$515,13,FALSE)</f>
        <v>How much was the daily wages for this work?</v>
      </c>
      <c r="Y60" s="287"/>
      <c r="Z60" s="287"/>
      <c r="AA60" s="287"/>
      <c r="AB60" s="287"/>
      <c r="AC60" s="287"/>
      <c r="AD60" s="287"/>
      <c r="AE60" s="287"/>
      <c r="AF60" s="287"/>
      <c r="AG60" s="287"/>
      <c r="AH60" s="287"/>
      <c r="AI60" s="287"/>
      <c r="AJ60" s="287"/>
      <c r="AK60" s="287"/>
      <c r="AL60" s="287"/>
      <c r="AM60" s="287"/>
      <c r="AN60" s="290"/>
      <c r="BJ60" s="193">
        <f>VLOOKUP(BJ58,[1]eMHH!$I$4:$DV$3046,4,FALSE)</f>
        <v>0</v>
      </c>
      <c r="BK60" s="193"/>
      <c r="DK60" s="13"/>
      <c r="DL60" s="13"/>
      <c r="DM60" s="13"/>
      <c r="DN60" s="13"/>
      <c r="DO60" s="13"/>
      <c r="DP60" s="13"/>
      <c r="DQ60" s="13"/>
      <c r="DR60" s="13"/>
      <c r="DS60" s="13"/>
      <c r="DT60" s="13"/>
    </row>
    <row r="61" spans="1:124" s="155" customFormat="1" ht="14.25" customHeight="1">
      <c r="A61" s="257"/>
      <c r="B61" s="420"/>
      <c r="C61" s="421"/>
      <c r="D61" s="421"/>
      <c r="E61" s="421"/>
      <c r="F61" s="421"/>
      <c r="G61" s="421"/>
      <c r="H61" s="421"/>
      <c r="I61" s="421"/>
      <c r="J61" s="421"/>
      <c r="K61" s="421"/>
      <c r="L61" s="421"/>
      <c r="M61" s="421"/>
      <c r="N61" s="421"/>
      <c r="O61" s="421"/>
      <c r="P61" s="421"/>
      <c r="Q61" s="421"/>
      <c r="R61" s="421"/>
      <c r="S61" s="421"/>
      <c r="T61" s="14"/>
      <c r="U61" s="307"/>
      <c r="V61" s="1" t="s">
        <v>3</v>
      </c>
      <c r="W61" s="2"/>
      <c r="X61" s="2"/>
      <c r="Y61" s="2"/>
      <c r="Z61" s="2"/>
      <c r="AA61" s="2"/>
      <c r="AB61" s="2"/>
      <c r="AC61" s="2"/>
      <c r="AD61" s="2"/>
      <c r="AE61" s="2"/>
      <c r="AF61" s="2"/>
      <c r="AG61" s="2"/>
      <c r="AH61" s="2"/>
      <c r="AI61" s="2"/>
      <c r="AJ61" s="2"/>
      <c r="AK61" s="202" t="str">
        <f>VLOOKUP(BJ58,[1]eMHH!$I$4:$DU$515,15,FALSE)</f>
        <v>Afghani</v>
      </c>
      <c r="AL61" s="202"/>
      <c r="AM61" s="202"/>
      <c r="AN61" s="175" t="s">
        <v>0</v>
      </c>
      <c r="DK61" s="13"/>
      <c r="DL61" s="13"/>
      <c r="DM61" s="13"/>
      <c r="DN61" s="13"/>
      <c r="DO61" s="13"/>
      <c r="DP61" s="13"/>
      <c r="DQ61" s="13"/>
      <c r="DR61" s="13"/>
      <c r="DS61" s="13"/>
      <c r="DT61" s="13"/>
    </row>
    <row r="62" spans="1:124" s="155" customFormat="1" ht="14.25" customHeight="1">
      <c r="U62" s="307"/>
      <c r="V62" s="7"/>
      <c r="W62" s="8"/>
      <c r="X62" s="8"/>
      <c r="Y62" s="8"/>
      <c r="Z62" s="8"/>
      <c r="AA62" s="8"/>
      <c r="AB62" s="8"/>
      <c r="AC62" s="8"/>
      <c r="AD62" s="8"/>
      <c r="AE62" s="8"/>
      <c r="AF62" s="8"/>
      <c r="AG62" s="8"/>
      <c r="AH62" s="8"/>
      <c r="AI62" s="8"/>
      <c r="AJ62" s="8"/>
      <c r="AK62" s="208"/>
      <c r="AL62" s="208"/>
      <c r="AM62" s="208"/>
      <c r="AN62" s="175" t="s">
        <v>1</v>
      </c>
      <c r="DK62" s="13"/>
      <c r="DL62" s="13"/>
      <c r="DM62" s="13"/>
      <c r="DN62" s="13"/>
      <c r="DO62" s="13"/>
      <c r="DP62" s="13"/>
      <c r="DQ62" s="13"/>
      <c r="DR62" s="13"/>
      <c r="DS62" s="13"/>
      <c r="DT62" s="13"/>
    </row>
    <row r="63" spans="1:124" s="14" customFormat="1" ht="15" customHeight="1">
      <c r="A63" s="172">
        <f>VLOOKUP(BJ47,[1]eMHH!$F$4:$H$3000,3,FALSE)</f>
        <v>5.0599999999999987</v>
      </c>
      <c r="B63" s="173"/>
      <c r="C63" s="159" t="str">
        <f>VLOOKUP(BJ47,[1]eMHH!$I$4:$DV$3046,13,FALSE)</f>
        <v>During the last 3 years, have you or member of your household contributed labor time, materials or money, to these {project/projects}? [IF YES] What contribution have you made?</v>
      </c>
      <c r="D63" s="159"/>
      <c r="E63" s="159"/>
      <c r="F63" s="159"/>
      <c r="G63" s="159"/>
      <c r="H63" s="159"/>
      <c r="I63" s="159"/>
      <c r="J63" s="159"/>
      <c r="K63" s="159"/>
      <c r="L63" s="159"/>
      <c r="M63" s="159"/>
      <c r="N63" s="159"/>
      <c r="O63" s="159"/>
      <c r="P63" s="159"/>
      <c r="Q63" s="159"/>
      <c r="R63" s="159"/>
      <c r="S63" s="160"/>
      <c r="AO63" s="155"/>
      <c r="DK63" s="13"/>
      <c r="DL63" s="13"/>
      <c r="DM63" s="13"/>
      <c r="DN63" s="13"/>
      <c r="DO63" s="13"/>
      <c r="DP63" s="13"/>
      <c r="DQ63" s="13"/>
      <c r="DR63" s="13"/>
      <c r="DS63" s="13"/>
      <c r="DT63" s="13"/>
    </row>
    <row r="64" spans="1:124" s="14" customFormat="1" ht="15" customHeight="1">
      <c r="A64" s="241"/>
      <c r="B64" s="242"/>
      <c r="C64" s="184"/>
      <c r="D64" s="184"/>
      <c r="E64" s="184"/>
      <c r="F64" s="184"/>
      <c r="G64" s="184"/>
      <c r="H64" s="184"/>
      <c r="I64" s="184"/>
      <c r="J64" s="184"/>
      <c r="K64" s="184"/>
      <c r="L64" s="184"/>
      <c r="M64" s="184"/>
      <c r="N64" s="184"/>
      <c r="O64" s="184"/>
      <c r="P64" s="184"/>
      <c r="Q64" s="184"/>
      <c r="R64" s="184"/>
      <c r="S64" s="185"/>
      <c r="AO64" s="188"/>
      <c r="DK64" s="13"/>
      <c r="DL64" s="13"/>
      <c r="DM64" s="13"/>
      <c r="DN64" s="13"/>
      <c r="DO64" s="13"/>
      <c r="DP64" s="13"/>
      <c r="DQ64" s="13"/>
      <c r="DR64" s="13"/>
      <c r="DS64" s="13"/>
      <c r="DT64" s="13"/>
    </row>
    <row r="65" spans="1:124" s="14" customFormat="1" ht="15" customHeight="1">
      <c r="A65" s="241"/>
      <c r="B65" s="242"/>
      <c r="C65" s="184"/>
      <c r="D65" s="184"/>
      <c r="E65" s="184"/>
      <c r="F65" s="184"/>
      <c r="G65" s="184"/>
      <c r="H65" s="184"/>
      <c r="I65" s="184"/>
      <c r="J65" s="184"/>
      <c r="K65" s="184"/>
      <c r="L65" s="184"/>
      <c r="M65" s="184"/>
      <c r="N65" s="184"/>
      <c r="O65" s="184"/>
      <c r="P65" s="184"/>
      <c r="Q65" s="184"/>
      <c r="R65" s="184"/>
      <c r="S65" s="185"/>
      <c r="DK65" s="13"/>
      <c r="DL65" s="13"/>
      <c r="DM65" s="13"/>
      <c r="DN65" s="13"/>
      <c r="DO65" s="13"/>
      <c r="DP65" s="13"/>
      <c r="DQ65" s="13"/>
      <c r="DR65" s="13"/>
      <c r="DS65" s="13"/>
      <c r="DT65" s="13"/>
    </row>
    <row r="66" spans="1:124" s="14" customFormat="1" ht="15" customHeight="1">
      <c r="A66" s="241"/>
      <c r="B66" s="242"/>
      <c r="C66" s="184"/>
      <c r="D66" s="184"/>
      <c r="E66" s="184"/>
      <c r="F66" s="184"/>
      <c r="G66" s="184"/>
      <c r="H66" s="184"/>
      <c r="I66" s="184"/>
      <c r="J66" s="184"/>
      <c r="K66" s="184"/>
      <c r="L66" s="184"/>
      <c r="M66" s="184"/>
      <c r="N66" s="184"/>
      <c r="O66" s="184"/>
      <c r="P66" s="184"/>
      <c r="Q66" s="184"/>
      <c r="R66" s="184"/>
      <c r="S66" s="185"/>
      <c r="DK66" s="13"/>
      <c r="DL66" s="13"/>
      <c r="DM66" s="13"/>
      <c r="DN66" s="13"/>
      <c r="DO66" s="13"/>
      <c r="DP66" s="13"/>
      <c r="DQ66" s="13"/>
      <c r="DR66" s="13"/>
      <c r="DS66" s="13"/>
      <c r="DT66" s="13"/>
    </row>
    <row r="67" spans="1:124" s="14" customFormat="1" ht="14.25" customHeight="1">
      <c r="A67" s="1065" t="str">
        <f>VLOOKUP(BJ47,[1]eMHH!$I$4:$DV$3046,14,FALSE)</f>
        <v>[MARK ALL MENTIONED]</v>
      </c>
      <c r="B67" s="1066"/>
      <c r="C67" s="1066"/>
      <c r="D67" s="1066"/>
      <c r="E67" s="1066"/>
      <c r="F67" s="1066"/>
      <c r="G67" s="1066"/>
      <c r="H67" s="1066"/>
      <c r="I67" s="1066"/>
      <c r="J67" s="1066"/>
      <c r="K67" s="1066"/>
      <c r="L67" s="1066"/>
      <c r="M67" s="1066"/>
      <c r="N67" s="1066"/>
      <c r="O67" s="1066"/>
      <c r="P67" s="1066"/>
      <c r="Q67" s="1066"/>
      <c r="R67" s="1066"/>
      <c r="S67" s="1067"/>
      <c r="T67" s="161"/>
      <c r="DK67" s="13"/>
      <c r="DL67" s="13"/>
      <c r="DM67" s="13"/>
      <c r="DN67" s="13"/>
      <c r="DO67" s="13"/>
      <c r="DP67" s="13"/>
      <c r="DQ67" s="13"/>
      <c r="DR67" s="13"/>
      <c r="DS67" s="13"/>
      <c r="DT67" s="13"/>
    </row>
    <row r="68" spans="1:124" s="14" customFormat="1" ht="14.25" customHeight="1">
      <c r="A68" s="195">
        <v>1</v>
      </c>
      <c r="B68" s="188" t="str">
        <f>VLOOKUP(BJ47,[1]eMHH!$I$4:$DU$515,15,FALSE)</f>
        <v>No, No Contribution</v>
      </c>
      <c r="C68" s="236"/>
      <c r="D68" s="236"/>
      <c r="E68" s="236"/>
      <c r="F68" s="236"/>
      <c r="G68" s="236"/>
      <c r="H68" s="177" t="str">
        <f>CONCATENATE("[&gt;&gt;",FIXED(VLOOKUP($BJ$47,[1]eMHH!$I$4:$DV$3046,4,FALSE),2),"]")</f>
        <v>[&gt;&gt;5.08]</v>
      </c>
      <c r="I68" s="177"/>
      <c r="J68" s="1068"/>
      <c r="K68" s="195">
        <v>7</v>
      </c>
      <c r="L68" s="188" t="str">
        <f>VLOOKUP(BJ47,[1]eMHH!$I$4:$DU$515,21,FALSE)</f>
        <v>Produce</v>
      </c>
      <c r="M68" s="41"/>
      <c r="N68" s="41"/>
      <c r="O68" s="177" t="str">
        <f>CONCATENATE("[&gt;&gt;",FIXED(VLOOKUP($BJ$47,[1]eMHH!$I$4:$DV$3046,4,FALSE),2),"]")</f>
        <v>[&gt;&gt;5.08]</v>
      </c>
      <c r="P68" s="720"/>
      <c r="Q68" s="720"/>
      <c r="R68" s="161"/>
      <c r="S68" s="285"/>
      <c r="T68" s="455"/>
      <c r="DK68" s="13"/>
      <c r="DL68" s="13"/>
      <c r="DM68" s="13"/>
      <c r="DN68" s="13"/>
      <c r="DO68" s="13"/>
      <c r="DP68" s="13"/>
      <c r="DQ68" s="13"/>
      <c r="DR68" s="13"/>
      <c r="DS68" s="13"/>
      <c r="DT68" s="13"/>
    </row>
    <row r="69" spans="1:124" s="14" customFormat="1" ht="14.25" customHeight="1">
      <c r="A69" s="175">
        <v>2</v>
      </c>
      <c r="B69" s="188" t="str">
        <f>VLOOKUP(BJ47,[1]eMHH!$I$4:$DU$515,16,FALSE)</f>
        <v>Money</v>
      </c>
      <c r="C69" s="236"/>
      <c r="D69" s="177" t="str">
        <f>CONCATENATE("[&gt;&gt;",FIXED(VLOOKUP($BJ$47,[1]eMHH!$I$4:$DV$3046,4,FALSE),2),"]")</f>
        <v>[&gt;&gt;5.08]</v>
      </c>
      <c r="E69" s="236"/>
      <c r="F69" s="236"/>
      <c r="G69" s="236"/>
      <c r="H69" s="177"/>
      <c r="I69" s="177"/>
      <c r="J69" s="1068"/>
      <c r="K69" s="214">
        <v>8</v>
      </c>
      <c r="L69" s="188" t="str">
        <f>VLOOKUP(BJ47,[1]eMHH!$I$4:$DU$515,22,FALSE)</f>
        <v>Seeds</v>
      </c>
      <c r="M69" s="41"/>
      <c r="N69" s="41"/>
      <c r="O69" s="177" t="str">
        <f>CONCATENATE("[&gt;&gt;",FIXED(VLOOKUP($BJ$47,[1]eMHH!$I$4:$DV$3046,4,FALSE),2),"]")</f>
        <v>[&gt;&gt;5.08]</v>
      </c>
      <c r="P69" s="161"/>
      <c r="Q69" s="720"/>
      <c r="R69" s="161"/>
      <c r="S69" s="288"/>
      <c r="T69" s="161"/>
      <c r="DK69" s="13"/>
      <c r="DL69" s="13"/>
      <c r="DM69" s="13"/>
      <c r="DN69" s="13"/>
      <c r="DO69" s="13"/>
      <c r="DP69" s="13"/>
      <c r="DQ69" s="13"/>
      <c r="DR69" s="13"/>
      <c r="DS69" s="13"/>
      <c r="DT69" s="13"/>
    </row>
    <row r="70" spans="1:124" s="14" customFormat="1" ht="14.25" customHeight="1">
      <c r="A70" s="175">
        <v>3</v>
      </c>
      <c r="B70" s="188" t="str">
        <f>VLOOKUP(BJ47,[1]eMHH!$I$4:$DU$515,17,FALSE)</f>
        <v>Labour</v>
      </c>
      <c r="C70" s="236"/>
      <c r="D70" s="161"/>
      <c r="E70" s="236"/>
      <c r="F70" s="236"/>
      <c r="G70" s="236"/>
      <c r="H70" s="236"/>
      <c r="I70" s="236"/>
      <c r="J70" s="237"/>
      <c r="K70" s="200">
        <v>9</v>
      </c>
      <c r="L70" s="386" t="str">
        <f>VLOOKUP(BJ47,[1]eMHH!$I$4:$DU$515,23,FALSE)</f>
        <v>Agricultural Equipment</v>
      </c>
      <c r="M70" s="387"/>
      <c r="N70" s="387"/>
      <c r="O70" s="387"/>
      <c r="P70" s="387"/>
      <c r="Q70" s="1069" t="str">
        <f>CONCATENATE("[&gt;&gt;",FIXED(VLOOKUP($BJ$47,[1]eMHH!$I$4:$DV$3046,4,FALSE),2),"]")</f>
        <v>[&gt;&gt;5.08]</v>
      </c>
      <c r="R70" s="1069"/>
      <c r="S70" s="1070"/>
      <c r="T70" s="161"/>
      <c r="DK70" s="13"/>
      <c r="DL70" s="13"/>
      <c r="DM70" s="13"/>
      <c r="DN70" s="13"/>
      <c r="DO70" s="13"/>
      <c r="DP70" s="13"/>
      <c r="DQ70" s="13"/>
      <c r="DR70" s="13"/>
      <c r="DS70" s="13"/>
      <c r="DT70" s="13"/>
    </row>
    <row r="71" spans="1:124" s="14" customFormat="1" ht="14.25" customHeight="1">
      <c r="A71" s="175">
        <v>4</v>
      </c>
      <c r="B71" s="188" t="str">
        <f>VLOOKUP(BJ47,[1]eMHH!$I$4:$DU$515,18,FALSE)</f>
        <v>Material</v>
      </c>
      <c r="C71" s="236"/>
      <c r="D71" s="236"/>
      <c r="E71" s="177" t="str">
        <f>CONCATENATE("[&gt;&gt;",FIXED(VLOOKUP($BJ$47,[1]eMHH!$I$4:$DV$3046,4,FALSE),2),"]")</f>
        <v>[&gt;&gt;5.08]</v>
      </c>
      <c r="F71" s="161"/>
      <c r="G71" s="236"/>
      <c r="H71" s="236"/>
      <c r="I71" s="236"/>
      <c r="J71" s="237"/>
      <c r="K71" s="1071"/>
      <c r="L71" s="390"/>
      <c r="M71" s="391"/>
      <c r="N71" s="391"/>
      <c r="O71" s="391"/>
      <c r="P71" s="391"/>
      <c r="Q71" s="1072"/>
      <c r="R71" s="1072"/>
      <c r="S71" s="1073"/>
      <c r="T71" s="161"/>
      <c r="DK71" s="13"/>
      <c r="DL71" s="13"/>
      <c r="DM71" s="13"/>
      <c r="DN71" s="13"/>
      <c r="DO71" s="13"/>
      <c r="DP71" s="13"/>
      <c r="DQ71" s="13"/>
      <c r="DR71" s="13"/>
      <c r="DS71" s="13"/>
      <c r="DT71" s="13"/>
    </row>
    <row r="72" spans="1:124" s="14" customFormat="1" ht="14.25" customHeight="1">
      <c r="A72" s="175">
        <v>5</v>
      </c>
      <c r="B72" s="188" t="str">
        <f>VLOOKUP(BJ47,[1]eMHH!$I$4:$DU$515,19,FALSE)</f>
        <v>Land</v>
      </c>
      <c r="C72" s="236"/>
      <c r="D72" s="177" t="str">
        <f>CONCATENATE("[&gt;&gt;",FIXED(VLOOKUP($BJ$47,[1]eMHH!$I$4:$DV$3046,4,FALSE),2),"]")</f>
        <v>[&gt;&gt;5.08]</v>
      </c>
      <c r="E72" s="236"/>
      <c r="F72" s="236"/>
      <c r="G72" s="236"/>
      <c r="H72" s="236"/>
      <c r="I72" s="236"/>
      <c r="J72" s="237"/>
      <c r="K72" s="195">
        <v>10</v>
      </c>
      <c r="L72" s="188" t="str">
        <f>VLOOKUP(BJ47,[1]eMHH!$I$4:$DU$515,24,FALSE)</f>
        <v>Household Goods</v>
      </c>
      <c r="M72" s="41"/>
      <c r="N72" s="41"/>
      <c r="O72" s="41"/>
      <c r="P72" s="177" t="str">
        <f>CONCATENATE("[&gt;&gt;",FIXED(VLOOKUP($BJ$47,[1]eMHH!$I$4:$DV$3046,4,FALSE),2),"]")</f>
        <v>[&gt;&gt;5.08]</v>
      </c>
      <c r="Q72" s="720"/>
      <c r="R72" s="161"/>
      <c r="S72" s="288"/>
      <c r="T72" s="161"/>
      <c r="DK72" s="13"/>
      <c r="DL72" s="13"/>
      <c r="DM72" s="13"/>
      <c r="DN72" s="13"/>
      <c r="DO72" s="13"/>
      <c r="DP72" s="13"/>
      <c r="DQ72" s="13"/>
      <c r="DR72" s="13"/>
      <c r="DS72" s="13"/>
      <c r="DT72" s="13"/>
    </row>
    <row r="73" spans="1:124" s="14" customFormat="1" ht="14.25" customHeight="1">
      <c r="A73" s="175">
        <v>6</v>
      </c>
      <c r="B73" s="188" t="str">
        <f>VLOOKUP(BJ47,[1]eMHH!$I$4:$DU$515,20,FALSE)</f>
        <v>Livestock or Animals</v>
      </c>
      <c r="C73" s="41"/>
      <c r="D73" s="41"/>
      <c r="E73" s="41"/>
      <c r="F73" s="177" t="str">
        <f>CONCATENATE("[&gt;&gt;",FIXED(VLOOKUP($BJ$47,[1]eMHH!$I$4:$DV$3046,4,FALSE),2),"]")</f>
        <v>[&gt;&gt;5.08]</v>
      </c>
      <c r="G73" s="720"/>
      <c r="H73" s="161"/>
      <c r="I73" s="178"/>
      <c r="J73" s="161"/>
      <c r="K73" s="397"/>
      <c r="L73" s="1074"/>
      <c r="M73" s="1074"/>
      <c r="N73" s="1074"/>
      <c r="O73" s="1074"/>
      <c r="P73" s="1074"/>
      <c r="Q73" s="1075"/>
      <c r="R73" s="175" t="s">
        <v>0</v>
      </c>
      <c r="S73" s="175" t="s">
        <v>1</v>
      </c>
      <c r="T73" s="161"/>
      <c r="DK73" s="13"/>
      <c r="DL73" s="13"/>
      <c r="DM73" s="13"/>
      <c r="DN73" s="13"/>
      <c r="DO73" s="13"/>
      <c r="DP73" s="13"/>
      <c r="DQ73" s="13"/>
      <c r="DR73" s="13"/>
      <c r="DS73" s="13"/>
      <c r="DT73" s="13"/>
    </row>
    <row r="74" spans="1:124" s="14" customFormat="1" ht="14.25" customHeight="1">
      <c r="A74" s="200" t="s">
        <v>9</v>
      </c>
      <c r="B74" s="420" t="str">
        <f>VLOOKUP(BJ47,[1]eMHH!$I$4:$DV$3046,25,FALSE)</f>
        <v>Other:</v>
      </c>
      <c r="C74" s="791"/>
      <c r="D74" s="792"/>
      <c r="E74" s="792"/>
      <c r="F74" s="792"/>
      <c r="G74" s="792"/>
      <c r="H74" s="792"/>
      <c r="I74" s="792"/>
      <c r="J74" s="792"/>
      <c r="K74" s="792"/>
      <c r="L74" s="792"/>
      <c r="M74" s="792"/>
      <c r="N74" s="792"/>
      <c r="O74" s="792"/>
      <c r="P74" s="792"/>
      <c r="Q74" s="792"/>
      <c r="R74" s="792"/>
      <c r="S74" s="1076"/>
      <c r="T74" s="161"/>
      <c r="DK74" s="13"/>
      <c r="DL74" s="13"/>
      <c r="DM74" s="13"/>
      <c r="DN74" s="13"/>
      <c r="DO74" s="13"/>
      <c r="DP74" s="13"/>
      <c r="DQ74" s="13"/>
      <c r="DR74" s="13"/>
      <c r="DS74" s="13"/>
      <c r="DT74" s="13"/>
    </row>
    <row r="75" spans="1:124" s="14" customFormat="1" ht="14.25" customHeight="1">
      <c r="A75" s="449"/>
      <c r="B75" s="420"/>
      <c r="C75" s="776"/>
      <c r="D75" s="777"/>
      <c r="E75" s="777"/>
      <c r="F75" s="777"/>
      <c r="G75" s="777"/>
      <c r="H75" s="777"/>
      <c r="I75" s="777"/>
      <c r="J75" s="777"/>
      <c r="K75" s="777"/>
      <c r="L75" s="777"/>
      <c r="M75" s="777"/>
      <c r="N75" s="777"/>
      <c r="O75" s="777"/>
      <c r="P75" s="777"/>
      <c r="Q75" s="777"/>
      <c r="R75" s="777"/>
      <c r="S75" s="793"/>
      <c r="DK75" s="13"/>
      <c r="DL75" s="13"/>
      <c r="DM75" s="13"/>
      <c r="DN75" s="13"/>
      <c r="DO75" s="13"/>
      <c r="DP75" s="13"/>
      <c r="DQ75" s="13"/>
      <c r="DR75" s="13"/>
      <c r="DS75" s="13"/>
      <c r="DT75" s="13"/>
    </row>
    <row r="76" spans="1:124" s="14" customFormat="1" ht="14.25" customHeight="1">
      <c r="A76" s="449"/>
      <c r="B76" s="420"/>
      <c r="C76" s="776"/>
      <c r="D76" s="777"/>
      <c r="E76" s="777"/>
      <c r="F76" s="777"/>
      <c r="G76" s="777"/>
      <c r="H76" s="777"/>
      <c r="I76" s="777"/>
      <c r="J76" s="777"/>
      <c r="K76" s="777"/>
      <c r="L76" s="777"/>
      <c r="M76" s="777"/>
      <c r="N76" s="777"/>
      <c r="O76" s="777"/>
      <c r="P76" s="777"/>
      <c r="Q76" s="777"/>
      <c r="R76" s="777"/>
      <c r="S76" s="793"/>
      <c r="DK76" s="13"/>
      <c r="DL76" s="13"/>
      <c r="DM76" s="13"/>
      <c r="DN76" s="13"/>
      <c r="DO76" s="13"/>
      <c r="DP76" s="13"/>
      <c r="DQ76" s="13"/>
      <c r="DR76" s="13"/>
      <c r="DS76" s="13"/>
      <c r="DT76" s="13"/>
    </row>
    <row r="77" spans="1:124" s="14" customFormat="1" ht="14.25" customHeight="1">
      <c r="A77" s="206"/>
      <c r="B77" s="420"/>
      <c r="C77" s="778"/>
      <c r="D77" s="779"/>
      <c r="E77" s="779"/>
      <c r="F77" s="779"/>
      <c r="G77" s="779"/>
      <c r="H77" s="779"/>
      <c r="I77" s="779"/>
      <c r="J77" s="779"/>
      <c r="K77" s="779"/>
      <c r="L77" s="779"/>
      <c r="M77" s="779"/>
      <c r="N77" s="779"/>
      <c r="O77" s="779"/>
      <c r="P77" s="779"/>
      <c r="Q77" s="1077" t="str">
        <f>CONCATENATE("[&gt;&gt;",FIXED(VLOOKUP($BJ$47,[1]eMHH!$I$4:$DV$3046,4,FALSE),2),"]")</f>
        <v>[&gt;&gt;5.08]</v>
      </c>
      <c r="R77" s="1078"/>
      <c r="S77" s="1079"/>
      <c r="DK77" s="13"/>
      <c r="DL77" s="13"/>
      <c r="DM77" s="13"/>
      <c r="DN77" s="13"/>
      <c r="DO77" s="13"/>
      <c r="DP77" s="13"/>
      <c r="DQ77" s="13"/>
      <c r="DR77" s="13"/>
      <c r="DS77" s="13"/>
      <c r="DT77" s="13"/>
    </row>
    <row r="78" spans="1:124" s="14" customFormat="1" ht="14.25" customHeight="1">
      <c r="A78" s="257" t="s">
        <v>9</v>
      </c>
      <c r="B78" s="1049" t="str">
        <f>VLOOKUP(BJ47,[1]eMHH!$I$4:$DV$3046,26,FALSE)</f>
        <v>Other:</v>
      </c>
      <c r="C78" s="1080"/>
      <c r="D78" s="1081"/>
      <c r="E78" s="1081"/>
      <c r="F78" s="1081"/>
      <c r="G78" s="1081"/>
      <c r="H78" s="1081"/>
      <c r="I78" s="1081"/>
      <c r="J78" s="1081"/>
      <c r="K78" s="1081"/>
      <c r="L78" s="1081"/>
      <c r="M78" s="1081"/>
      <c r="N78" s="1081"/>
      <c r="O78" s="1081"/>
      <c r="P78" s="1081"/>
      <c r="Q78" s="1081"/>
      <c r="R78" s="1081"/>
      <c r="S78" s="1082"/>
      <c r="BK78" s="210"/>
      <c r="BL78" s="13"/>
      <c r="BM78" s="13"/>
      <c r="CJ78" s="13"/>
      <c r="CK78" s="13"/>
      <c r="CL78" s="13"/>
      <c r="CM78" s="13"/>
      <c r="CN78" s="13"/>
      <c r="CO78" s="13"/>
      <c r="CP78" s="13"/>
      <c r="CQ78" s="13"/>
      <c r="CR78" s="13"/>
      <c r="CS78" s="13"/>
      <c r="CT78" s="13"/>
      <c r="CU78" s="13"/>
      <c r="CV78" s="13"/>
      <c r="CW78" s="13"/>
      <c r="CX78" s="13"/>
      <c r="CY78" s="13"/>
      <c r="CZ78" s="13"/>
      <c r="DA78" s="13"/>
      <c r="DB78" s="13"/>
      <c r="DC78" s="13"/>
      <c r="DD78" s="13"/>
      <c r="DE78" s="13"/>
      <c r="DF78" s="13"/>
      <c r="DG78" s="13"/>
      <c r="DH78" s="13"/>
      <c r="DI78" s="13"/>
      <c r="DJ78" s="13"/>
      <c r="DK78" s="13"/>
      <c r="DL78" s="13"/>
      <c r="DM78" s="13"/>
      <c r="DN78" s="13"/>
      <c r="DO78" s="13"/>
      <c r="DP78" s="13"/>
      <c r="DQ78" s="13"/>
      <c r="DR78" s="13"/>
      <c r="DS78" s="13"/>
      <c r="DT78" s="13"/>
    </row>
    <row r="79" spans="1:124" s="14" customFormat="1" ht="14.25" customHeight="1">
      <c r="A79" s="257"/>
      <c r="B79" s="1049"/>
      <c r="C79" s="1083"/>
      <c r="D79" s="1084"/>
      <c r="E79" s="1084"/>
      <c r="F79" s="1084"/>
      <c r="G79" s="1084"/>
      <c r="H79" s="1084"/>
      <c r="I79" s="1084"/>
      <c r="J79" s="1084"/>
      <c r="K79" s="1084"/>
      <c r="L79" s="1084"/>
      <c r="M79" s="1084"/>
      <c r="N79" s="1084"/>
      <c r="O79" s="1084"/>
      <c r="P79" s="1084"/>
      <c r="Q79" s="1084"/>
      <c r="R79" s="1084"/>
      <c r="S79" s="1085"/>
      <c r="T79" s="155"/>
      <c r="BK79" s="210"/>
      <c r="BL79" s="13"/>
      <c r="BM79" s="13"/>
      <c r="CJ79" s="13"/>
      <c r="CK79" s="13"/>
      <c r="CL79" s="13"/>
      <c r="CM79" s="13"/>
      <c r="CN79" s="13"/>
      <c r="CO79" s="13"/>
      <c r="CP79" s="13"/>
      <c r="CQ79" s="13"/>
      <c r="CR79" s="13"/>
      <c r="CS79" s="13"/>
      <c r="CT79" s="13"/>
      <c r="CU79" s="13"/>
      <c r="CV79" s="13"/>
      <c r="CW79" s="13"/>
      <c r="CX79" s="13"/>
      <c r="CY79" s="13"/>
      <c r="CZ79" s="13"/>
      <c r="DA79" s="13"/>
      <c r="DB79" s="13"/>
      <c r="DC79" s="13"/>
      <c r="DD79" s="13"/>
      <c r="DE79" s="13"/>
      <c r="DF79" s="13"/>
      <c r="DG79" s="13"/>
      <c r="DH79" s="13"/>
      <c r="DI79" s="13"/>
      <c r="DJ79" s="13"/>
      <c r="DK79" s="13"/>
      <c r="DL79" s="13"/>
      <c r="DM79" s="13"/>
      <c r="DN79" s="13"/>
      <c r="DO79" s="13"/>
      <c r="DP79" s="13"/>
      <c r="DQ79" s="13"/>
      <c r="DR79" s="13"/>
      <c r="DS79" s="13"/>
      <c r="DT79" s="13"/>
    </row>
    <row r="80" spans="1:124" s="14" customFormat="1" ht="14.25" customHeight="1">
      <c r="A80" s="257"/>
      <c r="B80" s="1049"/>
      <c r="C80" s="1083"/>
      <c r="D80" s="1084"/>
      <c r="E80" s="1084"/>
      <c r="F80" s="1084"/>
      <c r="G80" s="1084"/>
      <c r="H80" s="1084"/>
      <c r="I80" s="1084"/>
      <c r="J80" s="1084"/>
      <c r="K80" s="1084"/>
      <c r="L80" s="1084"/>
      <c r="M80" s="1084"/>
      <c r="N80" s="1084"/>
      <c r="O80" s="1084"/>
      <c r="P80" s="1084"/>
      <c r="Q80" s="1084"/>
      <c r="R80" s="1084"/>
      <c r="S80" s="1085"/>
      <c r="T80" s="155"/>
      <c r="AY80" s="189"/>
      <c r="AZ80" s="189"/>
      <c r="BA80" s="189"/>
      <c r="BB80" s="189"/>
      <c r="BC80" s="189"/>
      <c r="BD80" s="189"/>
      <c r="BE80" s="189"/>
      <c r="BF80" s="189"/>
      <c r="BG80" s="189"/>
      <c r="BH80" s="189"/>
      <c r="BI80" s="189"/>
      <c r="BJ80" s="338"/>
      <c r="BK80" s="338"/>
      <c r="BL80" s="13"/>
      <c r="BM80" s="13"/>
      <c r="CJ80" s="13"/>
      <c r="CK80" s="13"/>
      <c r="CL80" s="13"/>
      <c r="CM80" s="13"/>
      <c r="CN80" s="13"/>
      <c r="CO80" s="13"/>
      <c r="CP80" s="13"/>
      <c r="CQ80" s="13"/>
      <c r="CR80" s="13"/>
      <c r="CS80" s="13"/>
      <c r="CT80" s="13"/>
      <c r="CU80" s="13"/>
      <c r="CV80" s="13"/>
      <c r="CW80" s="13"/>
      <c r="CX80" s="13"/>
      <c r="CY80" s="13"/>
      <c r="CZ80" s="13"/>
      <c r="DA80" s="13"/>
      <c r="DB80" s="13"/>
      <c r="DC80" s="13"/>
      <c r="DD80" s="13"/>
      <c r="DE80" s="13"/>
      <c r="DF80" s="13"/>
      <c r="DG80" s="13"/>
      <c r="DH80" s="13"/>
      <c r="DI80" s="13"/>
      <c r="DJ80" s="13"/>
      <c r="DK80" s="13"/>
      <c r="DL80" s="13"/>
      <c r="DM80" s="13"/>
      <c r="DN80" s="13"/>
      <c r="DO80" s="13"/>
      <c r="DP80" s="13"/>
      <c r="DQ80" s="13"/>
      <c r="DR80" s="13"/>
      <c r="DS80" s="13"/>
      <c r="DT80" s="13"/>
    </row>
    <row r="81" spans="1:124" s="14" customFormat="1" ht="14.25" customHeight="1">
      <c r="A81" s="257"/>
      <c r="B81" s="1049"/>
      <c r="C81" s="1086"/>
      <c r="D81" s="1087"/>
      <c r="E81" s="1087"/>
      <c r="F81" s="1087"/>
      <c r="G81" s="1087"/>
      <c r="H81" s="1087"/>
      <c r="I81" s="1087"/>
      <c r="J81" s="1087"/>
      <c r="K81" s="1087"/>
      <c r="L81" s="1087"/>
      <c r="M81" s="1087"/>
      <c r="N81" s="1087"/>
      <c r="O81" s="1087"/>
      <c r="P81" s="1087"/>
      <c r="Q81" s="1077" t="str">
        <f>CONCATENATE("[&gt;&gt;",FIXED(VLOOKUP($BJ$47,[1]eMHH!$I$4:$DV$3046,4,FALSE),2),"]")</f>
        <v>[&gt;&gt;5.08]</v>
      </c>
      <c r="R81" s="1088"/>
      <c r="S81" s="1089"/>
      <c r="T81" s="155"/>
      <c r="AY81" s="189"/>
      <c r="AZ81" s="178"/>
      <c r="BA81" s="199"/>
      <c r="BB81" s="189"/>
      <c r="BC81" s="189"/>
      <c r="BD81" s="189"/>
      <c r="BE81" s="189"/>
      <c r="BF81" s="189"/>
      <c r="BG81" s="189"/>
      <c r="BH81" s="189"/>
      <c r="BI81" s="189"/>
      <c r="BJ81" s="455"/>
      <c r="BK81" s="455"/>
      <c r="BL81" s="13"/>
      <c r="BM81" s="13"/>
      <c r="CJ81" s="13"/>
      <c r="CK81" s="13"/>
      <c r="CL81" s="13"/>
      <c r="CM81" s="13"/>
      <c r="CN81" s="13"/>
      <c r="CO81" s="13"/>
      <c r="CP81" s="13"/>
      <c r="CQ81" s="13"/>
      <c r="CR81" s="13"/>
      <c r="CS81" s="13"/>
      <c r="CT81" s="13"/>
      <c r="CU81" s="13"/>
      <c r="CV81" s="13"/>
      <c r="CW81" s="13"/>
      <c r="CX81" s="13"/>
      <c r="CY81" s="13"/>
      <c r="CZ81" s="13"/>
      <c r="DA81" s="13"/>
      <c r="DB81" s="13"/>
      <c r="DC81" s="13"/>
      <c r="DD81" s="13"/>
      <c r="DE81" s="13"/>
      <c r="DF81" s="13"/>
      <c r="DG81" s="13"/>
      <c r="DH81" s="13"/>
      <c r="DI81" s="13"/>
      <c r="DJ81" s="13"/>
      <c r="DK81" s="13"/>
      <c r="DL81" s="13"/>
      <c r="DM81" s="13"/>
      <c r="DN81" s="13"/>
      <c r="DO81" s="13"/>
      <c r="DP81" s="13"/>
      <c r="DQ81" s="13"/>
      <c r="DR81" s="13"/>
      <c r="DS81" s="13"/>
      <c r="DT81" s="13"/>
    </row>
    <row r="82" spans="1:124">
      <c r="AY82" s="155"/>
      <c r="BB82" s="246"/>
      <c r="BC82" s="155"/>
      <c r="BD82" s="177"/>
      <c r="BE82" s="155"/>
      <c r="BG82" s="161"/>
      <c r="BJ82" s="41"/>
      <c r="BK82" s="14"/>
    </row>
    <row r="83" spans="1:124">
      <c r="AY83" s="161"/>
      <c r="BB83" s="246"/>
      <c r="BC83" s="155"/>
      <c r="BD83" s="189"/>
      <c r="BE83" s="189"/>
      <c r="BF83" s="177"/>
      <c r="BJ83" s="179"/>
      <c r="BK83" s="14"/>
    </row>
  </sheetData>
  <mergeCells count="105">
    <mergeCell ref="BJ59:BK59"/>
    <mergeCell ref="BJ60:BK60"/>
    <mergeCell ref="V61:AJ62"/>
    <mergeCell ref="AK61:AM62"/>
    <mergeCell ref="A44:B46"/>
    <mergeCell ref="V57:AH58"/>
    <mergeCell ref="AI57:AM58"/>
    <mergeCell ref="V60:W60"/>
    <mergeCell ref="X60:AN60"/>
    <mergeCell ref="BJ58:BK58"/>
    <mergeCell ref="X49:AN51"/>
    <mergeCell ref="V49:W51"/>
    <mergeCell ref="A78:A81"/>
    <mergeCell ref="B78:B81"/>
    <mergeCell ref="BJ44:BK44"/>
    <mergeCell ref="BJ45:BK45"/>
    <mergeCell ref="BJ46:BK46"/>
    <mergeCell ref="A74:A77"/>
    <mergeCell ref="A67:S67"/>
    <mergeCell ref="A58:A61"/>
    <mergeCell ref="B58:B61"/>
    <mergeCell ref="C58:S61"/>
    <mergeCell ref="B48:S49"/>
    <mergeCell ref="A48:A49"/>
    <mergeCell ref="B51:S52"/>
    <mergeCell ref="B53:S54"/>
    <mergeCell ref="A53:A54"/>
    <mergeCell ref="A51:A52"/>
    <mergeCell ref="BJ47:BK47"/>
    <mergeCell ref="BJ48:BK48"/>
    <mergeCell ref="BJ49:BK49"/>
    <mergeCell ref="C63:S66"/>
    <mergeCell ref="K70:K71"/>
    <mergeCell ref="Q70:S71"/>
    <mergeCell ref="L70:P71"/>
    <mergeCell ref="BJ57:BK57"/>
    <mergeCell ref="A1:BI1"/>
    <mergeCell ref="BB21:BI22"/>
    <mergeCell ref="BA21:BA22"/>
    <mergeCell ref="V36:V38"/>
    <mergeCell ref="W36:W38"/>
    <mergeCell ref="AQ31:AQ33"/>
    <mergeCell ref="AR31:AR33"/>
    <mergeCell ref="AR28:AR30"/>
    <mergeCell ref="AQ28:AQ30"/>
    <mergeCell ref="V33:V35"/>
    <mergeCell ref="W33:W35"/>
    <mergeCell ref="AQ34:AQ36"/>
    <mergeCell ref="X33:AN35"/>
    <mergeCell ref="BB23:BI24"/>
    <mergeCell ref="BA23:BA24"/>
    <mergeCell ref="AS28:BI30"/>
    <mergeCell ref="V16:V17"/>
    <mergeCell ref="AS34:BI36"/>
    <mergeCell ref="W16:AC17"/>
    <mergeCell ref="W18:AC19"/>
    <mergeCell ref="AE28:AN29"/>
    <mergeCell ref="AD28:AD29"/>
    <mergeCell ref="V30:V32"/>
    <mergeCell ref="W30:W32"/>
    <mergeCell ref="V12:AN12"/>
    <mergeCell ref="X11:AN11"/>
    <mergeCell ref="V11:W11"/>
    <mergeCell ref="C11:S13"/>
    <mergeCell ref="A11:B13"/>
    <mergeCell ref="C3:BI3"/>
    <mergeCell ref="A3:B3"/>
    <mergeCell ref="AS11:BI11"/>
    <mergeCell ref="AQ12:BI12"/>
    <mergeCell ref="AQ11:AR11"/>
    <mergeCell ref="BJ15:BK15"/>
    <mergeCell ref="BJ11:BK11"/>
    <mergeCell ref="BJ16:BK16"/>
    <mergeCell ref="BJ12:BK12"/>
    <mergeCell ref="BJ13:BK13"/>
    <mergeCell ref="BJ17:BK17"/>
    <mergeCell ref="BJ18:BK18"/>
    <mergeCell ref="BJ19:BK19"/>
    <mergeCell ref="BJ3:BK3"/>
    <mergeCell ref="BJ4:BK4"/>
    <mergeCell ref="BJ5:BK5"/>
    <mergeCell ref="X30:AN32"/>
    <mergeCell ref="AQ4:AQ8"/>
    <mergeCell ref="AR4:AR8"/>
    <mergeCell ref="AS4:BI8"/>
    <mergeCell ref="AS31:BI33"/>
    <mergeCell ref="B74:B77"/>
    <mergeCell ref="BJ50:BK50"/>
    <mergeCell ref="BJ51:BK51"/>
    <mergeCell ref="X44:AN45"/>
    <mergeCell ref="V44:W45"/>
    <mergeCell ref="AI46:AM47"/>
    <mergeCell ref="V46:AH47"/>
    <mergeCell ref="A42:BI42"/>
    <mergeCell ref="AR34:AR36"/>
    <mergeCell ref="V18:V19"/>
    <mergeCell ref="A63:B66"/>
    <mergeCell ref="C44:S46"/>
    <mergeCell ref="BJ53:BK53"/>
    <mergeCell ref="BJ54:BK54"/>
    <mergeCell ref="BJ55:BK55"/>
    <mergeCell ref="V55:W56"/>
    <mergeCell ref="X55:AN56"/>
    <mergeCell ref="BJ56:BK56"/>
    <mergeCell ref="BJ14:BK14"/>
  </mergeCells>
  <printOptions horizontalCentered="1"/>
  <pageMargins left="0.196850393700787" right="0.196850393700787" top="0.196850393700787" bottom="0.196850393700787" header="0" footer="0"/>
  <pageSetup paperSize="9" orientation="landscape" r:id="rId1"/>
  <headerFooter alignWithMargins="0"/>
  <rowBreaks count="1" manualBreakCount="1">
    <brk id="41" max="59" man="1"/>
  </rowBreaks>
</worksheet>
</file>

<file path=xl/worksheets/sheet8.xml><?xml version="1.0" encoding="utf-8"?>
<worksheet xmlns="http://schemas.openxmlformats.org/spreadsheetml/2006/main" xmlns:r="http://schemas.openxmlformats.org/officeDocument/2006/relationships">
  <dimension ref="A1:DT145"/>
  <sheetViews>
    <sheetView view="pageBreakPreview" zoomScaleSheetLayoutView="100" workbookViewId="0">
      <selection sqref="A1:BI1"/>
    </sheetView>
  </sheetViews>
  <sheetFormatPr defaultRowHeight="11.25"/>
  <cols>
    <col min="1" max="19" width="2.42578125" style="14" customWidth="1"/>
    <col min="20" max="21" width="1.7109375" style="14" customWidth="1"/>
    <col min="22" max="40" width="2.42578125" style="14" customWidth="1"/>
    <col min="41" max="42" width="1.7109375" style="14" customWidth="1"/>
    <col min="43" max="61" width="2.42578125" style="14" customWidth="1"/>
    <col min="62" max="62" width="2.5703125" style="155" bestFit="1" customWidth="1"/>
    <col min="63" max="63" width="2.140625" style="155" customWidth="1"/>
    <col min="64" max="64" width="2.140625" style="13" customWidth="1"/>
    <col min="65" max="65" width="2.5703125" style="13" bestFit="1" customWidth="1"/>
    <col min="66" max="94" width="2.140625" style="13" customWidth="1"/>
    <col min="95" max="16384" width="9.140625" style="13"/>
  </cols>
  <sheetData>
    <row r="1" spans="1:70" ht="15.75" customHeight="1">
      <c r="A1" s="10" t="str">
        <f>CONCATENATE([1]Sections!$A$1:$E$1," - / - ",[1]Sections!$A$9," ",[1]Sections!$B$9,": ",[1]Sections!$D$9," [ ",[1]Sections!$V$2," ",ROMAN(COUNT($BM$1:$BM$928))," / ",ROMAN(BM1)," ]")</f>
        <v>Male Head of Household Questionnaire - / - Section 6: Agriculture &amp; Products [ Page III / I ]</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M1" s="13">
        <v>1</v>
      </c>
    </row>
    <row r="2" spans="1:70" ht="6" customHeight="1"/>
    <row r="3" spans="1:70" ht="15" customHeight="1">
      <c r="A3" s="172">
        <f>VLOOKUP(BJ9,[1]eMHH!$F$4:$H$3000,3,FALSE)</f>
        <v>6.01</v>
      </c>
      <c r="B3" s="173"/>
      <c r="C3" s="159" t="str">
        <f>VLOOKUP(BJ9,[1]eMHH!$I$4:$DV$515,13,FALSE)</f>
        <v>How many jireebs of irrigated land does your household own?</v>
      </c>
      <c r="D3" s="159"/>
      <c r="E3" s="159"/>
      <c r="F3" s="159"/>
      <c r="G3" s="159"/>
      <c r="H3" s="159"/>
      <c r="I3" s="159"/>
      <c r="J3" s="159"/>
      <c r="K3" s="159"/>
      <c r="L3" s="159"/>
      <c r="M3" s="159"/>
      <c r="N3" s="159"/>
      <c r="O3" s="159"/>
      <c r="P3" s="159"/>
      <c r="Q3" s="159"/>
      <c r="R3" s="159"/>
      <c r="S3" s="160"/>
      <c r="T3" s="13"/>
      <c r="U3" s="545"/>
      <c r="V3" s="172">
        <f>VLOOKUP(BJ6,[1]eMHH!$F$4:$H$3000,3,FALSE)</f>
        <v>6.02</v>
      </c>
      <c r="W3" s="173"/>
      <c r="X3" s="159" t="str">
        <f>VLOOKUP(BJ6,[1]eMHH!$I$4:$DV$515,13,FALSE)</f>
        <v>How many jireebs of rainfed land does your household own?</v>
      </c>
      <c r="Y3" s="159"/>
      <c r="Z3" s="159"/>
      <c r="AA3" s="159"/>
      <c r="AB3" s="159"/>
      <c r="AC3" s="159"/>
      <c r="AD3" s="159"/>
      <c r="AE3" s="159"/>
      <c r="AF3" s="159"/>
      <c r="AG3" s="159"/>
      <c r="AH3" s="159"/>
      <c r="AI3" s="159"/>
      <c r="AJ3" s="159"/>
      <c r="AK3" s="159"/>
      <c r="AL3" s="159"/>
      <c r="AM3" s="159"/>
      <c r="AN3" s="160"/>
      <c r="AO3" s="13"/>
      <c r="AP3" s="545"/>
      <c r="AQ3" s="172">
        <f>VLOOKUP(BJ3,[1]eMHH!$F$4:$H$3000,3,FALSE)</f>
        <v>6.0299999999999994</v>
      </c>
      <c r="AR3" s="311"/>
      <c r="AS3" s="226" t="str">
        <f>VLOOKUP(BJ3,[1]eMHH!$I$4:$DV$3046,13,FALSE)</f>
        <v>During the summer 2011, winter 2010-11, and summer 2010 agricultural seasons, have you cultivated any crops, either on land you own or land owned by others?</v>
      </c>
      <c r="AT3" s="159"/>
      <c r="AU3" s="159"/>
      <c r="AV3" s="159"/>
      <c r="AW3" s="159"/>
      <c r="AX3" s="159"/>
      <c r="AY3" s="159"/>
      <c r="AZ3" s="159"/>
      <c r="BA3" s="159"/>
      <c r="BB3" s="159"/>
      <c r="BC3" s="159"/>
      <c r="BD3" s="159"/>
      <c r="BE3" s="159"/>
      <c r="BF3" s="159"/>
      <c r="BG3" s="159"/>
      <c r="BH3" s="159"/>
      <c r="BI3" s="160"/>
      <c r="BJ3" s="174">
        <v>9.01</v>
      </c>
      <c r="BK3" s="174"/>
      <c r="BL3" s="41"/>
      <c r="BM3" s="41"/>
    </row>
    <row r="4" spans="1:70" ht="15" customHeight="1">
      <c r="A4" s="238" t="str">
        <f>VLOOKUP(BJ9,[1]eMHH!$I$4:$DV$515,14,FALSE)</f>
        <v>[IF ESTIMATED, MARK "ESTIMATED BY ENUMERATOR"]</v>
      </c>
      <c r="B4" s="429"/>
      <c r="C4" s="429"/>
      <c r="D4" s="429"/>
      <c r="E4" s="429"/>
      <c r="F4" s="429"/>
      <c r="G4" s="429"/>
      <c r="H4" s="429"/>
      <c r="I4" s="429"/>
      <c r="J4" s="429"/>
      <c r="K4" s="429"/>
      <c r="L4" s="429"/>
      <c r="M4" s="429"/>
      <c r="N4" s="429"/>
      <c r="O4" s="429"/>
      <c r="P4" s="429"/>
      <c r="Q4" s="429"/>
      <c r="R4" s="429"/>
      <c r="S4" s="430"/>
      <c r="T4" s="13"/>
      <c r="U4" s="545"/>
      <c r="V4" s="238" t="str">
        <f>VLOOKUP(BJ6,[1]eMHH!$I$4:$DV$515,14,FALSE)</f>
        <v>[IF ESTIMATED, MARK "ESTIMATED BY ENUMERATOR"]</v>
      </c>
      <c r="W4" s="429"/>
      <c r="X4" s="429"/>
      <c r="Y4" s="429"/>
      <c r="Z4" s="429"/>
      <c r="AA4" s="429"/>
      <c r="AB4" s="429"/>
      <c r="AC4" s="429"/>
      <c r="AD4" s="429"/>
      <c r="AE4" s="429"/>
      <c r="AF4" s="429"/>
      <c r="AG4" s="429"/>
      <c r="AH4" s="429"/>
      <c r="AI4" s="429"/>
      <c r="AJ4" s="429"/>
      <c r="AK4" s="429"/>
      <c r="AL4" s="429"/>
      <c r="AM4" s="429"/>
      <c r="AN4" s="430"/>
      <c r="AO4" s="13"/>
      <c r="AP4" s="545"/>
      <c r="AQ4" s="241"/>
      <c r="AR4" s="366"/>
      <c r="AS4" s="381"/>
      <c r="AT4" s="184"/>
      <c r="AU4" s="184"/>
      <c r="AV4" s="184"/>
      <c r="AW4" s="184"/>
      <c r="AX4" s="184"/>
      <c r="AY4" s="184"/>
      <c r="AZ4" s="184"/>
      <c r="BA4" s="184"/>
      <c r="BB4" s="184"/>
      <c r="BC4" s="184"/>
      <c r="BD4" s="184"/>
      <c r="BE4" s="184"/>
      <c r="BF4" s="184"/>
      <c r="BG4" s="184"/>
      <c r="BH4" s="184"/>
      <c r="BI4" s="185"/>
      <c r="BJ4" s="186">
        <f>VLOOKUP(BJ3,[1]eMHH!$I$4:$DV$515,65,FALSE)</f>
        <v>4</v>
      </c>
      <c r="BK4" s="186"/>
      <c r="BL4" s="41"/>
      <c r="BM4" s="41"/>
    </row>
    <row r="5" spans="1:70" ht="15" customHeight="1">
      <c r="A5" s="175">
        <v>0</v>
      </c>
      <c r="B5" s="215" t="str">
        <f>VLOOKUP(BJ9,[1]eMHH!$I$4:$DV$3046,15,FALSE)</f>
        <v>Zero</v>
      </c>
      <c r="C5" s="218"/>
      <c r="D5" s="218"/>
      <c r="E5" s="829" t="str">
        <f>O7</f>
        <v>Jireebs</v>
      </c>
      <c r="F5" s="218"/>
      <c r="G5" s="218"/>
      <c r="H5" s="218"/>
      <c r="I5" s="218"/>
      <c r="J5" s="218"/>
      <c r="K5" s="218"/>
      <c r="L5" s="218"/>
      <c r="M5" s="218"/>
      <c r="N5" s="218"/>
      <c r="O5" s="218"/>
      <c r="P5" s="218"/>
      <c r="Q5" s="218"/>
      <c r="R5" s="218"/>
      <c r="S5" s="175" t="s">
        <v>0</v>
      </c>
      <c r="T5" s="13"/>
      <c r="U5" s="545"/>
      <c r="V5" s="175">
        <v>0</v>
      </c>
      <c r="W5" s="215" t="str">
        <f>VLOOKUP(BJ6,[1]eMHH!$I$4:$DV$3046,15,FALSE)</f>
        <v>Zero</v>
      </c>
      <c r="X5" s="218"/>
      <c r="Y5" s="218"/>
      <c r="Z5" s="829" t="str">
        <f>AJ7</f>
        <v>Jireebs</v>
      </c>
      <c r="AA5" s="218"/>
      <c r="AB5" s="218"/>
      <c r="AC5" s="218"/>
      <c r="AD5" s="218"/>
      <c r="AE5" s="218"/>
      <c r="AF5" s="218"/>
      <c r="AG5" s="218"/>
      <c r="AH5" s="218"/>
      <c r="AI5" s="218"/>
      <c r="AJ5" s="218"/>
      <c r="AK5" s="218"/>
      <c r="AL5" s="218"/>
      <c r="AM5" s="218"/>
      <c r="AN5" s="175" t="s">
        <v>0</v>
      </c>
      <c r="AO5" s="13"/>
      <c r="AP5" s="545"/>
      <c r="AQ5" s="241"/>
      <c r="AR5" s="366"/>
      <c r="AS5" s="381"/>
      <c r="AT5" s="184"/>
      <c r="AU5" s="184"/>
      <c r="AV5" s="184"/>
      <c r="AW5" s="184"/>
      <c r="AX5" s="184"/>
      <c r="AY5" s="184"/>
      <c r="AZ5" s="184"/>
      <c r="BA5" s="184"/>
      <c r="BB5" s="184"/>
      <c r="BC5" s="184"/>
      <c r="BD5" s="184"/>
      <c r="BE5" s="184"/>
      <c r="BF5" s="184"/>
      <c r="BG5" s="184"/>
      <c r="BH5" s="184"/>
      <c r="BI5" s="185"/>
      <c r="BJ5" s="193">
        <f>VLOOKUP(BJ3,[1]eMHH!$I$4:$DV$3046,4,FALSE)</f>
        <v>6.1499999999999968</v>
      </c>
      <c r="BK5" s="193"/>
      <c r="BL5" s="41"/>
      <c r="BM5" s="41"/>
    </row>
    <row r="6" spans="1:70" ht="14.25" customHeight="1">
      <c r="A6" s="175" t="s">
        <v>6</v>
      </c>
      <c r="B6" s="250" t="str">
        <f>VLOOKUP(BJ9,[1]eMHH!$I$4:$DV$3046,16,FALSE)</f>
        <v>Estimated by Enumerator</v>
      </c>
      <c r="C6" s="253"/>
      <c r="D6" s="253"/>
      <c r="E6" s="253"/>
      <c r="F6" s="253"/>
      <c r="G6" s="253"/>
      <c r="H6" s="253"/>
      <c r="I6" s="253"/>
      <c r="J6" s="253"/>
      <c r="K6" s="253"/>
      <c r="L6" s="253"/>
      <c r="M6" s="253"/>
      <c r="N6" s="253"/>
      <c r="O6" s="253"/>
      <c r="P6" s="253"/>
      <c r="Q6" s="253"/>
      <c r="R6" s="254"/>
      <c r="S6" s="175" t="s">
        <v>1</v>
      </c>
      <c r="T6" s="161"/>
      <c r="U6" s="156"/>
      <c r="V6" s="175" t="s">
        <v>6</v>
      </c>
      <c r="W6" s="250" t="str">
        <f>VLOOKUP(BJ6,[1]eMHH!$I$4:$DV$3046,16,FALSE)</f>
        <v>Estimated by Enumerator</v>
      </c>
      <c r="X6" s="264"/>
      <c r="Y6" s="264"/>
      <c r="Z6" s="264"/>
      <c r="AA6" s="264"/>
      <c r="AB6" s="264"/>
      <c r="AC6" s="264"/>
      <c r="AD6" s="264"/>
      <c r="AE6" s="264"/>
      <c r="AF6" s="264"/>
      <c r="AG6" s="264"/>
      <c r="AH6" s="264"/>
      <c r="AI6" s="264"/>
      <c r="AJ6" s="264"/>
      <c r="AK6" s="264"/>
      <c r="AL6" s="264"/>
      <c r="AM6" s="265"/>
      <c r="AN6" s="175" t="s">
        <v>1</v>
      </c>
      <c r="AO6" s="161"/>
      <c r="AP6" s="156"/>
      <c r="AQ6" s="830" t="str">
        <f>VLOOKUP(BJ3,[1]eMHH!$I$4:$DV$3046,14,FALSE)</f>
        <v>[MARK ALL MENTIONED]</v>
      </c>
      <c r="AR6" s="831"/>
      <c r="AS6" s="831"/>
      <c r="AT6" s="831"/>
      <c r="AU6" s="831"/>
      <c r="AV6" s="831"/>
      <c r="AW6" s="831"/>
      <c r="AX6" s="831"/>
      <c r="AY6" s="831"/>
      <c r="AZ6" s="831"/>
      <c r="BA6" s="831"/>
      <c r="BB6" s="831"/>
      <c r="BC6" s="831"/>
      <c r="BD6" s="831"/>
      <c r="BE6" s="831"/>
      <c r="BF6" s="831"/>
      <c r="BG6" s="831"/>
      <c r="BH6" s="831"/>
      <c r="BI6" s="832"/>
      <c r="BJ6" s="228">
        <v>9.82</v>
      </c>
      <c r="BK6" s="174"/>
      <c r="BL6" s="41"/>
      <c r="BM6" s="41"/>
    </row>
    <row r="7" spans="1:70" ht="14.25" customHeight="1">
      <c r="A7" s="1" t="s">
        <v>10</v>
      </c>
      <c r="B7" s="5"/>
      <c r="C7" s="5"/>
      <c r="D7" s="5"/>
      <c r="E7" s="5"/>
      <c r="F7" s="5"/>
      <c r="G7" s="5"/>
      <c r="H7" s="5"/>
      <c r="I7" s="5"/>
      <c r="J7" s="5"/>
      <c r="K7" s="5"/>
      <c r="L7" s="5"/>
      <c r="M7" s="5"/>
      <c r="N7" s="5"/>
      <c r="O7" s="302" t="str">
        <f>VLOOKUP(BJ9,[1]eMHH!$I$4:$DU$515,17,FALSE)</f>
        <v>Jireebs</v>
      </c>
      <c r="P7" s="302"/>
      <c r="Q7" s="302"/>
      <c r="R7" s="302"/>
      <c r="S7" s="303"/>
      <c r="T7" s="161"/>
      <c r="U7" s="156"/>
      <c r="V7" s="1" t="s">
        <v>10</v>
      </c>
      <c r="W7" s="5"/>
      <c r="X7" s="5"/>
      <c r="Y7" s="5"/>
      <c r="Z7" s="5"/>
      <c r="AA7" s="5"/>
      <c r="AB7" s="5"/>
      <c r="AC7" s="5"/>
      <c r="AD7" s="5"/>
      <c r="AE7" s="5"/>
      <c r="AF7" s="5"/>
      <c r="AG7" s="5"/>
      <c r="AH7" s="5"/>
      <c r="AI7" s="5"/>
      <c r="AJ7" s="302" t="str">
        <f>VLOOKUP(BJ6,[1]eMHH!$I$4:$DU$515,17,FALSE)</f>
        <v>Jireebs</v>
      </c>
      <c r="AK7" s="302"/>
      <c r="AL7" s="302"/>
      <c r="AM7" s="302"/>
      <c r="AN7" s="303"/>
      <c r="AO7" s="161"/>
      <c r="AP7" s="156"/>
      <c r="AQ7" s="214">
        <v>1</v>
      </c>
      <c r="AR7" s="215" t="str">
        <f>VLOOKUP(BJ3,[1]eMHH!$I$4:$DV$3046,15,FALSE)</f>
        <v>Not Involved in Any Agricultural Activities</v>
      </c>
      <c r="AS7" s="176"/>
      <c r="AT7" s="176"/>
      <c r="AU7" s="176"/>
      <c r="AV7" s="176"/>
      <c r="AW7" s="176"/>
      <c r="AX7" s="176"/>
      <c r="AY7" s="176"/>
      <c r="AZ7" s="176"/>
      <c r="BA7" s="176"/>
      <c r="BB7" s="176"/>
      <c r="BC7" s="177" t="str">
        <f>CONCATENATE("[&gt;&gt;",FIXED(ROUND(VLOOKUP(BJ3,[1]eMHH!$I$4:$DV$3046,4,FALSE),2),2),"]")</f>
        <v>[&gt;&gt;6.15]</v>
      </c>
      <c r="BD7" s="13"/>
      <c r="BE7" s="161"/>
      <c r="BF7" s="177"/>
      <c r="BG7" s="177"/>
      <c r="BH7" s="177"/>
      <c r="BI7" s="274"/>
      <c r="BJ7" s="187">
        <f>VLOOKUP(BJ6,[1]eMHH!$I$4:$DV$515,65,FALSE)</f>
        <v>3</v>
      </c>
      <c r="BK7" s="186"/>
      <c r="BL7" s="41"/>
      <c r="BM7" s="41"/>
    </row>
    <row r="8" spans="1:70" ht="14.25" customHeight="1">
      <c r="A8" s="7"/>
      <c r="B8" s="8"/>
      <c r="C8" s="8"/>
      <c r="D8" s="8"/>
      <c r="E8" s="8"/>
      <c r="F8" s="8"/>
      <c r="G8" s="8"/>
      <c r="H8" s="8"/>
      <c r="I8" s="8"/>
      <c r="J8" s="8"/>
      <c r="K8" s="8"/>
      <c r="L8" s="8"/>
      <c r="M8" s="8"/>
      <c r="N8" s="8"/>
      <c r="O8" s="208"/>
      <c r="P8" s="208"/>
      <c r="Q8" s="208"/>
      <c r="R8" s="208"/>
      <c r="S8" s="209"/>
      <c r="T8" s="161"/>
      <c r="U8" s="156"/>
      <c r="V8" s="7"/>
      <c r="W8" s="8"/>
      <c r="X8" s="8"/>
      <c r="Y8" s="8"/>
      <c r="Z8" s="8"/>
      <c r="AA8" s="8"/>
      <c r="AB8" s="8"/>
      <c r="AC8" s="8"/>
      <c r="AD8" s="8"/>
      <c r="AE8" s="8"/>
      <c r="AF8" s="8"/>
      <c r="AG8" s="8"/>
      <c r="AH8" s="8"/>
      <c r="AI8" s="8"/>
      <c r="AJ8" s="208"/>
      <c r="AK8" s="208"/>
      <c r="AL8" s="208"/>
      <c r="AM8" s="208"/>
      <c r="AN8" s="209"/>
      <c r="AO8" s="161"/>
      <c r="AP8" s="156"/>
      <c r="AQ8" s="175">
        <v>2</v>
      </c>
      <c r="AR8" s="344" t="str">
        <f>VLOOKUP(BJ3,[1]eMHH!$I$4:$DV$3046,16,FALSE)</f>
        <v>Cultivation or Harvesting for Home Consumption</v>
      </c>
      <c r="AS8" s="188"/>
      <c r="AT8" s="188"/>
      <c r="AU8" s="188"/>
      <c r="AV8" s="188"/>
      <c r="AW8" s="188"/>
      <c r="AX8" s="188"/>
      <c r="AY8" s="188"/>
      <c r="AZ8" s="188"/>
      <c r="BA8" s="188"/>
      <c r="BB8" s="188"/>
      <c r="BC8" s="188"/>
      <c r="BD8" s="188"/>
      <c r="BE8" s="177"/>
      <c r="BF8" s="177"/>
      <c r="BG8" s="177"/>
      <c r="BH8" s="177"/>
      <c r="BI8" s="274"/>
      <c r="BJ8" s="333">
        <f>VLOOKUP(BJ6,[1]eMHH!$I$4:$DV$3046,4,FALSE)</f>
        <v>0</v>
      </c>
      <c r="BK8" s="193"/>
      <c r="BL8" s="41"/>
      <c r="BM8" s="41"/>
    </row>
    <row r="9" spans="1:70" ht="14.25" customHeight="1" thickBot="1">
      <c r="A9" s="13"/>
      <c r="B9" s="13"/>
      <c r="C9" s="13"/>
      <c r="D9" s="13"/>
      <c r="E9" s="13"/>
      <c r="F9" s="13"/>
      <c r="G9" s="13"/>
      <c r="H9" s="13"/>
      <c r="I9" s="13"/>
      <c r="J9" s="13"/>
      <c r="K9" s="13"/>
      <c r="L9" s="13"/>
      <c r="M9" s="13"/>
      <c r="N9" s="13"/>
      <c r="O9" s="13"/>
      <c r="P9" s="13"/>
      <c r="Q9" s="13"/>
      <c r="R9" s="13"/>
      <c r="S9" s="13"/>
      <c r="T9" s="13"/>
      <c r="U9" s="66"/>
      <c r="V9" s="161"/>
      <c r="W9" s="161"/>
      <c r="X9" s="161"/>
      <c r="Y9" s="161"/>
      <c r="Z9" s="161"/>
      <c r="AA9" s="161"/>
      <c r="AB9" s="161"/>
      <c r="AC9" s="161"/>
      <c r="AD9" s="161"/>
      <c r="AE9" s="161"/>
      <c r="AF9" s="161"/>
      <c r="AG9" s="161"/>
      <c r="AH9" s="161"/>
      <c r="AI9" s="161"/>
      <c r="AJ9" s="161"/>
      <c r="AK9" s="161"/>
      <c r="AL9" s="161"/>
      <c r="AM9" s="161"/>
      <c r="AN9" s="161"/>
      <c r="AO9" s="161"/>
      <c r="AP9" s="66"/>
      <c r="AQ9" s="175">
        <v>3</v>
      </c>
      <c r="AR9" s="188" t="str">
        <f>VLOOKUP(BJ3,[1]eMHH!$I$4:$DV$3046,17,FALSE)</f>
        <v>Cultivation or Harvesting for Sale</v>
      </c>
      <c r="AS9" s="155"/>
      <c r="AT9" s="155"/>
      <c r="AU9" s="155"/>
      <c r="AV9" s="155"/>
      <c r="AW9" s="155"/>
      <c r="AX9" s="155"/>
      <c r="AY9" s="155"/>
      <c r="AZ9" s="155"/>
      <c r="BA9" s="155"/>
      <c r="BB9" s="155"/>
      <c r="BC9" s="155"/>
      <c r="BD9" s="155"/>
      <c r="BE9" s="155"/>
      <c r="BF9" s="155"/>
      <c r="BG9" s="155"/>
      <c r="BH9" s="155"/>
      <c r="BI9" s="175" t="s">
        <v>0</v>
      </c>
      <c r="BJ9" s="174">
        <v>9.81</v>
      </c>
      <c r="BK9" s="174"/>
      <c r="BL9" s="41"/>
      <c r="BM9" s="41"/>
    </row>
    <row r="10" spans="1:70" ht="14.25" customHeight="1" thickBot="1">
      <c r="A10" s="13"/>
      <c r="B10" s="13"/>
      <c r="C10" s="13"/>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75">
        <v>4</v>
      </c>
      <c r="AR10" s="204" t="str">
        <f>VLOOKUP(BJ3,[1]eMHH!$I$4:$DV$3046,18,FALSE)</f>
        <v>Earned Agricultural Wage Labor</v>
      </c>
      <c r="AS10" s="223"/>
      <c r="AT10" s="223"/>
      <c r="AU10" s="223"/>
      <c r="AV10" s="223"/>
      <c r="AW10" s="223"/>
      <c r="AX10" s="223"/>
      <c r="AY10" s="223"/>
      <c r="AZ10" s="223"/>
      <c r="BA10" s="223"/>
      <c r="BB10" s="833" t="str">
        <f>CONCATENATE("[&gt;&gt;",FIXED(ROUND(VLOOKUP(BJ3,[1]eMHH!$I$4:$DV$3046,4,FALSE),2),2),"]")</f>
        <v>[&gt;&gt;6.15]</v>
      </c>
      <c r="BC10" s="223"/>
      <c r="BD10" s="223"/>
      <c r="BE10" s="223"/>
      <c r="BF10" s="223"/>
      <c r="BG10" s="223"/>
      <c r="BH10" s="223"/>
      <c r="BI10" s="175" t="s">
        <v>1</v>
      </c>
      <c r="BJ10" s="186">
        <f>VLOOKUP(BJ9,[1]eMHH!$I$4:$DV$515,65,FALSE)</f>
        <v>3</v>
      </c>
      <c r="BK10" s="186"/>
      <c r="BP10" s="834" t="s">
        <v>0</v>
      </c>
      <c r="BQ10" s="835" t="s">
        <v>1</v>
      </c>
      <c r="BR10" s="836"/>
    </row>
    <row r="11" spans="1:70" ht="9.9499999999999993" customHeight="1">
      <c r="A11" s="13"/>
      <c r="B11" s="13"/>
      <c r="C11" s="13"/>
      <c r="D11" s="13"/>
      <c r="E11" s="13"/>
      <c r="F11" s="13"/>
      <c r="G11" s="13"/>
      <c r="H11" s="13"/>
      <c r="I11" s="13"/>
      <c r="J11" s="13"/>
      <c r="K11" s="13"/>
      <c r="L11" s="13"/>
      <c r="M11" s="13"/>
      <c r="N11" s="13"/>
      <c r="O11" s="13"/>
      <c r="P11" s="13"/>
      <c r="Q11" s="13"/>
      <c r="R11" s="13"/>
      <c r="S11" s="13"/>
      <c r="T11" s="13"/>
      <c r="U11" s="13"/>
      <c r="V11" s="13"/>
      <c r="W11" s="13"/>
      <c r="X11" s="13"/>
      <c r="Y11" s="13"/>
      <c r="Z11" s="13"/>
      <c r="AA11" s="13"/>
      <c r="AB11" s="13"/>
      <c r="AC11" s="13"/>
      <c r="AD11" s="13"/>
      <c r="AE11" s="210"/>
      <c r="AF11" s="210"/>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93">
        <f>VLOOKUP(BJ9,[1]eMHH!$I$4:$DV$3046,4,FALSE)</f>
        <v>0</v>
      </c>
      <c r="BK11" s="193"/>
    </row>
    <row r="12" spans="1:70" ht="15" customHeight="1">
      <c r="A12" s="837" t="str">
        <f>VLOOKUP($BJ$13,[1]eMHH!$I$4:$DV$3046,49,FALSE)</f>
        <v>Crop Codes</v>
      </c>
      <c r="B12" s="823"/>
      <c r="C12" s="823"/>
      <c r="D12" s="823"/>
      <c r="E12" s="823"/>
      <c r="F12" s="823"/>
      <c r="G12" s="823"/>
      <c r="H12" s="823"/>
      <c r="I12" s="823"/>
      <c r="J12" s="823"/>
      <c r="K12" s="823"/>
      <c r="L12" s="823"/>
      <c r="M12" s="823"/>
      <c r="N12" s="823"/>
      <c r="O12" s="823"/>
      <c r="P12" s="823"/>
      <c r="Q12" s="823"/>
      <c r="R12" s="823"/>
      <c r="S12" s="823"/>
      <c r="T12" s="823"/>
      <c r="U12" s="823"/>
      <c r="V12" s="823"/>
      <c r="W12" s="823"/>
      <c r="X12" s="823"/>
      <c r="Y12" s="823"/>
      <c r="Z12" s="823"/>
      <c r="AA12" s="823"/>
      <c r="AB12" s="823"/>
      <c r="AC12" s="823"/>
      <c r="AD12" s="823"/>
      <c r="AE12" s="823"/>
      <c r="AF12" s="823"/>
      <c r="AG12" s="823"/>
      <c r="AH12" s="823"/>
      <c r="AI12" s="823"/>
      <c r="AJ12" s="823"/>
      <c r="AK12" s="823"/>
      <c r="AL12" s="823"/>
      <c r="AM12" s="823"/>
      <c r="AN12" s="823"/>
      <c r="AO12" s="823"/>
      <c r="AP12" s="823"/>
      <c r="AQ12" s="823"/>
      <c r="AR12" s="823"/>
      <c r="AS12" s="823"/>
      <c r="AT12" s="823"/>
      <c r="AU12" s="823"/>
      <c r="AV12" s="823"/>
      <c r="AW12" s="823"/>
      <c r="AX12" s="823"/>
      <c r="AY12" s="823"/>
      <c r="AZ12" s="823"/>
      <c r="BA12" s="823"/>
      <c r="BB12" s="823"/>
      <c r="BC12" s="823"/>
      <c r="BD12" s="823"/>
      <c r="BE12" s="823"/>
      <c r="BF12" s="823"/>
      <c r="BG12" s="823"/>
      <c r="BH12" s="823"/>
      <c r="BI12" s="838"/>
      <c r="BJ12" s="199"/>
      <c r="BK12" s="174">
        <v>9.02</v>
      </c>
      <c r="BL12" s="174"/>
    </row>
    <row r="13" spans="1:70" ht="14.25" customHeight="1">
      <c r="A13" s="824">
        <v>10</v>
      </c>
      <c r="B13" s="825"/>
      <c r="C13" s="815" t="str">
        <f>VLOOKUP($BJ$13,[1]eMHH!$I$4:$DV$3046,21,FALSE)</f>
        <v>Wheat</v>
      </c>
      <c r="D13" s="161"/>
      <c r="E13" s="161"/>
      <c r="F13" s="161"/>
      <c r="G13" s="161"/>
      <c r="H13" s="824">
        <f>A16+1</f>
        <v>14</v>
      </c>
      <c r="I13" s="825"/>
      <c r="J13" s="815" t="str">
        <f>VLOOKUP($BJ$13,[1]eMHH!$I$4:$DV$3046,25,FALSE)</f>
        <v>Rice</v>
      </c>
      <c r="K13" s="161"/>
      <c r="L13" s="189"/>
      <c r="M13" s="189"/>
      <c r="N13" s="161"/>
      <c r="O13" s="161"/>
      <c r="P13" s="161"/>
      <c r="Q13" s="161"/>
      <c r="R13" s="824">
        <f>H16+1</f>
        <v>18</v>
      </c>
      <c r="S13" s="825"/>
      <c r="T13" s="815" t="str">
        <f>VLOOKUP($BJ$13,[1]eMHH!$I$4:$DV$3046,29,FALSE)</f>
        <v>Millet</v>
      </c>
      <c r="U13" s="161"/>
      <c r="V13" s="161"/>
      <c r="W13" s="161"/>
      <c r="X13" s="161"/>
      <c r="Z13" s="824">
        <f>R16+1</f>
        <v>22</v>
      </c>
      <c r="AA13" s="825"/>
      <c r="AB13" s="815" t="str">
        <f>VLOOKUP($BJ$13,[1]eMHH!$I$4:$DV$3046,33,FALSE)</f>
        <v>Cumin</v>
      </c>
      <c r="AC13" s="161"/>
      <c r="AD13" s="161"/>
      <c r="AE13" s="161"/>
      <c r="AF13" s="503"/>
      <c r="AG13" s="338"/>
      <c r="AH13" s="824">
        <f>Z16+1</f>
        <v>26</v>
      </c>
      <c r="AI13" s="825"/>
      <c r="AJ13" s="815" t="str">
        <f>VLOOKUP($BJ$13,[1]eMHH!$I$4:$DV$3046,37,FALSE)</f>
        <v>Tomato</v>
      </c>
      <c r="AK13" s="161"/>
      <c r="AL13" s="161"/>
      <c r="AM13" s="161"/>
      <c r="AN13" s="161"/>
      <c r="AO13" s="161"/>
      <c r="AP13" s="161"/>
      <c r="AQ13" s="824">
        <f>AH16+1</f>
        <v>30</v>
      </c>
      <c r="AR13" s="825"/>
      <c r="AS13" s="815" t="str">
        <f>VLOOKUP($BJ$13,[1]eMHH!$I$4:$DV$3046,41,FALSE)</f>
        <v>Fruit / Nut Trees</v>
      </c>
      <c r="AT13" s="161"/>
      <c r="AU13" s="161"/>
      <c r="AV13" s="161"/>
      <c r="AW13" s="161"/>
      <c r="AX13" s="161"/>
      <c r="AY13" s="155"/>
      <c r="AZ13" s="824">
        <f>AQ16+1</f>
        <v>34</v>
      </c>
      <c r="BA13" s="825"/>
      <c r="BB13" s="815" t="str">
        <f>VLOOKUP($BJ$13,[1]eMHH!$I$4:$DV$3046,45,FALSE)</f>
        <v>Opium</v>
      </c>
      <c r="BC13" s="161"/>
      <c r="BD13" s="161"/>
      <c r="BE13" s="161"/>
      <c r="BF13" s="161"/>
      <c r="BG13" s="161"/>
      <c r="BH13" s="161"/>
      <c r="BI13" s="285"/>
      <c r="BJ13" s="174">
        <v>9.0299999999999994</v>
      </c>
      <c r="BK13" s="174"/>
    </row>
    <row r="14" spans="1:70" s="161" customFormat="1" ht="14.25" customHeight="1">
      <c r="A14" s="826">
        <f>A13+1</f>
        <v>11</v>
      </c>
      <c r="B14" s="827"/>
      <c r="C14" s="828" t="str">
        <f>VLOOKUP($BJ$13,[1]eMHH!$I$4:$DV$3046,22,FALSE)</f>
        <v>Maize / Sorghum</v>
      </c>
      <c r="D14" s="264"/>
      <c r="E14" s="264"/>
      <c r="F14" s="264"/>
      <c r="G14" s="251"/>
      <c r="H14" s="826">
        <f>H13+1</f>
        <v>15</v>
      </c>
      <c r="I14" s="827"/>
      <c r="J14" s="828" t="str">
        <f>VLOOKUP($BJ$13,[1]eMHH!$I$4:$DV$3046,26,FALSE)</f>
        <v>Hashish</v>
      </c>
      <c r="K14" s="264"/>
      <c r="L14" s="251"/>
      <c r="M14" s="251"/>
      <c r="N14" s="264"/>
      <c r="O14" s="264"/>
      <c r="P14" s="264"/>
      <c r="Q14" s="264"/>
      <c r="R14" s="826">
        <f>R13+1</f>
        <v>19</v>
      </c>
      <c r="S14" s="827"/>
      <c r="T14" s="828" t="str">
        <f>VLOOKUP($BJ$13,[1]eMHH!$I$4:$DV$3046,30,FALSE)</f>
        <v>Rapeseeds</v>
      </c>
      <c r="U14" s="264"/>
      <c r="V14" s="264"/>
      <c r="W14" s="264"/>
      <c r="X14" s="264"/>
      <c r="Y14" s="255"/>
      <c r="Z14" s="826">
        <f>Z13+1</f>
        <v>23</v>
      </c>
      <c r="AA14" s="827"/>
      <c r="AB14" s="828" t="str">
        <f>VLOOKUP($BJ$13,[1]eMHH!$I$4:$DV$3046,34,FALSE)</f>
        <v>Potatoes</v>
      </c>
      <c r="AC14" s="264"/>
      <c r="AD14" s="264"/>
      <c r="AE14" s="264"/>
      <c r="AF14" s="839"/>
      <c r="AG14" s="840"/>
      <c r="AH14" s="826">
        <f>AH13+1</f>
        <v>27</v>
      </c>
      <c r="AI14" s="827"/>
      <c r="AJ14" s="828" t="str">
        <f>VLOOKUP($BJ$13,[1]eMHH!$I$4:$DV$3046,38,FALSE)</f>
        <v>Onions</v>
      </c>
      <c r="AK14" s="264"/>
      <c r="AL14" s="264"/>
      <c r="AM14" s="264"/>
      <c r="AN14" s="264"/>
      <c r="AO14" s="264"/>
      <c r="AP14" s="264"/>
      <c r="AQ14" s="826">
        <f>AQ13+1</f>
        <v>31</v>
      </c>
      <c r="AR14" s="827"/>
      <c r="AS14" s="828" t="str">
        <f>VLOOKUP($BJ$13,[1]eMHH!$I$4:$DV$3046,42,FALSE)</f>
        <v>Grapes</v>
      </c>
      <c r="AT14" s="264"/>
      <c r="AU14" s="264"/>
      <c r="AV14" s="264"/>
      <c r="AW14" s="264"/>
      <c r="AX14" s="264"/>
      <c r="AY14" s="264"/>
      <c r="AZ14" s="826">
        <f>AZ13+1</f>
        <v>35</v>
      </c>
      <c r="BA14" s="827"/>
      <c r="BB14" s="828" t="str">
        <f>VLOOKUP($BJ$13,[1]eMHH!$I$4:$DV$3046,46,FALSE)</f>
        <v>Flax</v>
      </c>
      <c r="BC14" s="264"/>
      <c r="BD14" s="264"/>
      <c r="BE14" s="264"/>
      <c r="BF14" s="264"/>
      <c r="BG14" s="264"/>
      <c r="BH14" s="264"/>
      <c r="BI14" s="265"/>
      <c r="BJ14" s="174" t="s">
        <v>62</v>
      </c>
      <c r="BK14" s="174"/>
    </row>
    <row r="15" spans="1:70" s="161" customFormat="1" ht="14.25" customHeight="1">
      <c r="A15" s="826">
        <f>A14+1</f>
        <v>12</v>
      </c>
      <c r="B15" s="827"/>
      <c r="C15" s="828" t="str">
        <f>VLOOKUP($BJ$13,[1]eMHH!$I$4:$DV$3046,23,FALSE)</f>
        <v>Corn</v>
      </c>
      <c r="D15" s="264"/>
      <c r="E15" s="264"/>
      <c r="F15" s="264"/>
      <c r="G15" s="841"/>
      <c r="H15" s="826">
        <f>H14+1</f>
        <v>16</v>
      </c>
      <c r="I15" s="827"/>
      <c r="J15" s="828" t="str">
        <f>VLOOKUP($BJ$13,[1]eMHH!$I$4:$DV$3046,27,FALSE)</f>
        <v xml:space="preserve">Sesame Seed </v>
      </c>
      <c r="K15" s="264"/>
      <c r="L15" s="841"/>
      <c r="M15" s="841"/>
      <c r="N15" s="264"/>
      <c r="O15" s="264"/>
      <c r="P15" s="264"/>
      <c r="Q15" s="264"/>
      <c r="R15" s="826">
        <f>R14+1</f>
        <v>20</v>
      </c>
      <c r="S15" s="827"/>
      <c r="T15" s="828" t="str">
        <f>VLOOKUP($BJ$13,[1]eMHH!$I$4:$DV$3046,31,FALSE)</f>
        <v>Sugar Cane / Beet</v>
      </c>
      <c r="U15" s="264"/>
      <c r="V15" s="264"/>
      <c r="W15" s="264"/>
      <c r="X15" s="264"/>
      <c r="Y15" s="264"/>
      <c r="Z15" s="826">
        <f>Z14+1</f>
        <v>24</v>
      </c>
      <c r="AA15" s="827"/>
      <c r="AB15" s="828" t="str">
        <f>VLOOKUP($BJ$13,[1]eMHH!$I$4:$DV$3046,35,FALSE)</f>
        <v>Beans</v>
      </c>
      <c r="AC15" s="264"/>
      <c r="AD15" s="264"/>
      <c r="AE15" s="264"/>
      <c r="AF15" s="842"/>
      <c r="AG15" s="843"/>
      <c r="AH15" s="826">
        <f>AH14+1</f>
        <v>28</v>
      </c>
      <c r="AI15" s="827"/>
      <c r="AJ15" s="828" t="str">
        <f>VLOOKUP($BJ$13,[1]eMHH!$I$4:$DV$3046,39,FALSE)</f>
        <v>Okra</v>
      </c>
      <c r="AK15" s="264"/>
      <c r="AL15" s="264"/>
      <c r="AM15" s="264"/>
      <c r="AN15" s="264"/>
      <c r="AO15" s="264"/>
      <c r="AP15" s="264"/>
      <c r="AQ15" s="826">
        <f>AQ14+1</f>
        <v>32</v>
      </c>
      <c r="AR15" s="827"/>
      <c r="AS15" s="828" t="str">
        <f>VLOOKUP($BJ$13,[1]eMHH!$I$4:$DV$3046,43,FALSE)</f>
        <v>Melon</v>
      </c>
      <c r="AT15" s="264"/>
      <c r="AU15" s="264"/>
      <c r="AV15" s="264"/>
      <c r="AW15" s="264"/>
      <c r="AX15" s="264"/>
      <c r="AY15" s="264"/>
      <c r="AZ15" s="826">
        <f>AZ14+1</f>
        <v>36</v>
      </c>
      <c r="BA15" s="827"/>
      <c r="BB15" s="828" t="str">
        <f>VLOOKUP($BJ$13,[1]eMHH!$I$4:$DV$3046,47,FALSE)</f>
        <v>Saffron</v>
      </c>
      <c r="BC15" s="264"/>
      <c r="BD15" s="264"/>
      <c r="BE15" s="264"/>
      <c r="BF15" s="264"/>
      <c r="BG15" s="264"/>
      <c r="BH15" s="264"/>
      <c r="BI15" s="265"/>
      <c r="BJ15" s="174">
        <v>9.02</v>
      </c>
      <c r="BK15" s="174"/>
    </row>
    <row r="16" spans="1:70" s="161" customFormat="1" ht="14.25" customHeight="1">
      <c r="A16" s="844">
        <f>A15+1</f>
        <v>13</v>
      </c>
      <c r="B16" s="845"/>
      <c r="C16" s="846" t="str">
        <f>VLOOKUP($BJ$13,[1]eMHH!$I$4:$DV$3046,24,FALSE)</f>
        <v>Barley</v>
      </c>
      <c r="D16" s="205"/>
      <c r="E16" s="205"/>
      <c r="F16" s="205"/>
      <c r="G16" s="205"/>
      <c r="H16" s="844">
        <f>H15+1</f>
        <v>17</v>
      </c>
      <c r="I16" s="845"/>
      <c r="J16" s="846" t="str">
        <f>VLOOKUP($BJ$13,[1]eMHH!$I$4:$DV$3046,28,FALSE)</f>
        <v>Alfalfa / Clover / Other fodder</v>
      </c>
      <c r="K16" s="220"/>
      <c r="L16" s="220"/>
      <c r="M16" s="225"/>
      <c r="N16" s="225"/>
      <c r="O16" s="225"/>
      <c r="P16" s="49"/>
      <c r="Q16" s="220"/>
      <c r="R16" s="844">
        <f>R15+1</f>
        <v>21</v>
      </c>
      <c r="S16" s="845"/>
      <c r="T16" s="846" t="str">
        <f>VLOOKUP($BJ$13,[1]eMHH!$I$4:$DV$3046,32,FALSE)</f>
        <v>Cotton</v>
      </c>
      <c r="U16" s="220"/>
      <c r="V16" s="220"/>
      <c r="W16" s="220"/>
      <c r="X16" s="220"/>
      <c r="Y16" s="220"/>
      <c r="Z16" s="844">
        <f>Z15+1</f>
        <v>25</v>
      </c>
      <c r="AA16" s="845"/>
      <c r="AB16" s="846" t="str">
        <f>VLOOKUP($BJ$13,[1]eMHH!$I$4:$DV$3046,36,FALSE)</f>
        <v>Eggplant</v>
      </c>
      <c r="AC16" s="220"/>
      <c r="AD16" s="220"/>
      <c r="AE16" s="220"/>
      <c r="AF16" s="221"/>
      <c r="AG16" s="847"/>
      <c r="AH16" s="844">
        <f>AH15+1</f>
        <v>29</v>
      </c>
      <c r="AI16" s="845"/>
      <c r="AJ16" s="846" t="str">
        <f>VLOOKUP($BJ$13,[1]eMHH!$I$4:$DV$3046,40,FALSE)</f>
        <v>Other Vege.</v>
      </c>
      <c r="AK16" s="220"/>
      <c r="AL16" s="220"/>
      <c r="AM16" s="220"/>
      <c r="AN16" s="220"/>
      <c r="AO16" s="220"/>
      <c r="AP16" s="220"/>
      <c r="AQ16" s="844">
        <f>AQ15+1</f>
        <v>33</v>
      </c>
      <c r="AR16" s="845"/>
      <c r="AS16" s="846" t="str">
        <f>VLOOKUP($BJ$13,[1]eMHH!$I$4:$DV$3046,44,FALSE)</f>
        <v>Other Fruits</v>
      </c>
      <c r="AT16" s="220"/>
      <c r="AU16" s="220"/>
      <c r="AV16" s="220"/>
      <c r="AW16" s="220"/>
      <c r="AX16" s="220"/>
      <c r="AY16" s="220"/>
      <c r="AZ16" s="844">
        <f>AZ15+1</f>
        <v>37</v>
      </c>
      <c r="BA16" s="845"/>
      <c r="BB16" s="846" t="str">
        <f>VLOOKUP($BJ$13,[1]eMHH!$I$4:$DV$3046,48,FALSE)</f>
        <v>Other</v>
      </c>
      <c r="BC16" s="220"/>
      <c r="BD16" s="220"/>
      <c r="BE16" s="220"/>
      <c r="BF16" s="220"/>
      <c r="BG16" s="220"/>
      <c r="BH16" s="220"/>
      <c r="BI16" s="424"/>
      <c r="BJ16" s="174" t="s">
        <v>63</v>
      </c>
      <c r="BK16" s="174"/>
    </row>
    <row r="17" spans="1:63" s="161" customFormat="1" ht="9.9499999999999993" customHeight="1">
      <c r="BJ17" s="174">
        <v>9.34</v>
      </c>
      <c r="BK17" s="174"/>
    </row>
    <row r="18" spans="1:63" s="161" customFormat="1" ht="15" customHeight="1">
      <c r="A18" s="848">
        <f>VLOOKUP(BJ$13,[1]eMHH!$F$4:$H$3000,3,FALSE)</f>
        <v>6.0399999999999991</v>
      </c>
      <c r="B18" s="173"/>
      <c r="C18" s="173"/>
      <c r="D18" s="173"/>
      <c r="E18" s="173"/>
      <c r="F18" s="849"/>
      <c r="G18" s="850">
        <f>VLOOKUP(BJ$14,[1]eMHH!$F$4:$H$3000,3,FALSE)</f>
        <v>6.0499999999999989</v>
      </c>
      <c r="H18" s="850"/>
      <c r="I18" s="850"/>
      <c r="J18" s="850"/>
      <c r="K18" s="850"/>
      <c r="L18" s="850"/>
      <c r="M18" s="850"/>
      <c r="N18" s="850"/>
      <c r="O18" s="851">
        <f>VLOOKUP(BJ$15,[1]eMHH!$F$4:$H$3000,3,FALSE)</f>
        <v>6.0599999999999987</v>
      </c>
      <c r="P18" s="173"/>
      <c r="Q18" s="173"/>
      <c r="R18" s="173"/>
      <c r="S18" s="173"/>
      <c r="T18" s="173"/>
      <c r="U18" s="173"/>
      <c r="V18" s="851">
        <f>VLOOKUP(BJ$16,[1]eMHH!$F$4:$H$3000,3,FALSE)</f>
        <v>6.0699999999999985</v>
      </c>
      <c r="W18" s="173"/>
      <c r="X18" s="173"/>
      <c r="Y18" s="849"/>
      <c r="Z18" s="850">
        <f>VLOOKUP(BJ$17,[1]eMHH!$F$4:$H$3000,3,FALSE)</f>
        <v>6.0799999999999983</v>
      </c>
      <c r="AA18" s="850"/>
      <c r="AB18" s="850"/>
      <c r="AC18" s="850"/>
      <c r="AD18" s="850"/>
      <c r="AE18" s="851">
        <f>VLOOKUP(BJ$18,[1]eMHH!$F$4:$H$3000,3,FALSE)</f>
        <v>6.0899999999999981</v>
      </c>
      <c r="AF18" s="173"/>
      <c r="AG18" s="173"/>
      <c r="AH18" s="173"/>
      <c r="AI18" s="173"/>
      <c r="AJ18" s="173"/>
      <c r="AK18" s="173"/>
      <c r="AL18" s="173"/>
      <c r="AM18" s="849"/>
      <c r="AN18" s="851">
        <f>VLOOKUP(BJ$19,[1]eMHH!$F$4:$H$3000,3,FALSE)</f>
        <v>6.0999999999999979</v>
      </c>
      <c r="AO18" s="173"/>
      <c r="AP18" s="173"/>
      <c r="AQ18" s="173"/>
      <c r="AR18" s="173"/>
      <c r="AS18" s="173"/>
      <c r="AT18" s="173"/>
      <c r="AU18" s="173"/>
      <c r="AV18" s="173"/>
      <c r="AW18" s="849"/>
      <c r="AX18" s="851">
        <f>VLOOKUP(BJ$22,[1]eMHH!$F$4:$H$3000,3,FALSE)</f>
        <v>6.1099999999999977</v>
      </c>
      <c r="AY18" s="173"/>
      <c r="AZ18" s="173"/>
      <c r="BA18" s="173"/>
      <c r="BB18" s="173"/>
      <c r="BC18" s="173"/>
      <c r="BD18" s="851">
        <f>VLOOKUP(BJ$23,[1]eMHH!$F$4:$H$3000,3,FALSE)</f>
        <v>6.1199999999999974</v>
      </c>
      <c r="BE18" s="173"/>
      <c r="BF18" s="173"/>
      <c r="BG18" s="173"/>
      <c r="BH18" s="173"/>
      <c r="BI18" s="852"/>
      <c r="BJ18" s="174">
        <v>9.08</v>
      </c>
      <c r="BK18" s="174"/>
    </row>
    <row r="19" spans="1:63" s="161" customFormat="1" ht="15" customHeight="1">
      <c r="A19" s="121" t="str">
        <f>VLOOKUP(BJ$13,[1]eMHH!$I$4:$DV$515,13,FALSE)</f>
        <v>Which crops did you cultivate in {season}?</v>
      </c>
      <c r="B19" s="71"/>
      <c r="C19" s="71"/>
      <c r="D19" s="71"/>
      <c r="E19" s="71"/>
      <c r="F19" s="71"/>
      <c r="G19" s="853" t="str">
        <f>VLOOKUP(BJ$14,[1]eMHH!$I$4:$DV$515,13,FALSE)</f>
        <v>Was {name of crop} cultivated on land you own or land owned by others in {season}?</v>
      </c>
      <c r="H19" s="159"/>
      <c r="I19" s="159"/>
      <c r="J19" s="159"/>
      <c r="K19" s="159"/>
      <c r="L19" s="159"/>
      <c r="M19" s="159"/>
      <c r="N19" s="854"/>
      <c r="O19" s="853" t="str">
        <f>VLOOKUP(BJ$15,[1]eMHH!$I$4:$DV$515,13,FALSE)</f>
        <v>How much land was cultivated for {crop} in {season}?</v>
      </c>
      <c r="P19" s="159"/>
      <c r="Q19" s="159"/>
      <c r="R19" s="159"/>
      <c r="S19" s="159"/>
      <c r="T19" s="159"/>
      <c r="U19" s="159"/>
      <c r="V19" s="855" t="str">
        <f>VLOOKUP(BJ$16,[1]eMHH!$I$4:$DV$515,13,FALSE)</f>
        <v>Was the land rainfed or irrigated?</v>
      </c>
      <c r="W19" s="855"/>
      <c r="X19" s="855"/>
      <c r="Y19" s="853"/>
      <c r="Z19" s="853" t="str">
        <f>VLOOKUP(BJ$17,[1]eMHH!$I$4:$DV$515,13,FALSE)</f>
        <v>Did {crop} receive enough irrigation water in {season}?</v>
      </c>
      <c r="AA19" s="159"/>
      <c r="AB19" s="159"/>
      <c r="AC19" s="159"/>
      <c r="AD19" s="854"/>
      <c r="AE19" s="853" t="str">
        <f>VLOOKUP(BJ$18,[1]eMHH!$I$4:$DV$515,13,FALSE)</f>
        <v>What was the size of the harvest of {crop} in {season}?</v>
      </c>
      <c r="AF19" s="159"/>
      <c r="AG19" s="159"/>
      <c r="AH19" s="159"/>
      <c r="AI19" s="159"/>
      <c r="AJ19" s="159"/>
      <c r="AK19" s="159"/>
      <c r="AL19" s="159"/>
      <c r="AM19" s="854"/>
      <c r="AN19" s="856" t="str">
        <f>VLOOKUP(BJ$19,[1]eMHH!$I$4:$DV$3046,13,FALSE)</f>
        <v>Did you sell any {crop} in the {season} harvest? [IF YES] How much (in kilograms)?</v>
      </c>
      <c r="AO19" s="856"/>
      <c r="AP19" s="856"/>
      <c r="AQ19" s="856"/>
      <c r="AR19" s="856"/>
      <c r="AS19" s="856"/>
      <c r="AT19" s="856"/>
      <c r="AU19" s="856"/>
      <c r="AV19" s="856"/>
      <c r="AW19" s="857"/>
      <c r="AX19" s="855" t="str">
        <f>VLOOKUP(BJ$22,[1]eMHH!$I$4:$DV$515,13,FALSE)</f>
        <v xml:space="preserve">What was the price (per kilogram) received for {crop}? </v>
      </c>
      <c r="AY19" s="855"/>
      <c r="AZ19" s="855"/>
      <c r="BA19" s="855"/>
      <c r="BB19" s="855"/>
      <c r="BC19" s="853"/>
      <c r="BD19" s="853" t="str">
        <f>VLOOKUP(BJ$23,[1]eMHH!$I$4:$DV$3046,13,FALSE)</f>
        <v>To whom did you sell {crop}?</v>
      </c>
      <c r="BE19" s="159"/>
      <c r="BF19" s="159"/>
      <c r="BG19" s="159"/>
      <c r="BH19" s="159"/>
      <c r="BI19" s="854"/>
      <c r="BJ19" s="174">
        <v>9.09</v>
      </c>
      <c r="BK19" s="174"/>
    </row>
    <row r="20" spans="1:63" s="161" customFormat="1" ht="15" customHeight="1">
      <c r="A20" s="858"/>
      <c r="B20" s="81"/>
      <c r="C20" s="81"/>
      <c r="D20" s="81"/>
      <c r="E20" s="81"/>
      <c r="F20" s="81"/>
      <c r="G20" s="859"/>
      <c r="H20" s="184"/>
      <c r="I20" s="184"/>
      <c r="J20" s="184"/>
      <c r="K20" s="184"/>
      <c r="L20" s="184"/>
      <c r="M20" s="184"/>
      <c r="N20" s="860"/>
      <c r="O20" s="859"/>
      <c r="P20" s="184"/>
      <c r="Q20" s="184"/>
      <c r="R20" s="184"/>
      <c r="S20" s="184"/>
      <c r="T20" s="184"/>
      <c r="U20" s="184"/>
      <c r="V20" s="861"/>
      <c r="W20" s="861"/>
      <c r="X20" s="861"/>
      <c r="Y20" s="859"/>
      <c r="Z20" s="859"/>
      <c r="AA20" s="184"/>
      <c r="AB20" s="184"/>
      <c r="AC20" s="184"/>
      <c r="AD20" s="860"/>
      <c r="AE20" s="859"/>
      <c r="AF20" s="184"/>
      <c r="AG20" s="184"/>
      <c r="AH20" s="184"/>
      <c r="AI20" s="184"/>
      <c r="AJ20" s="184"/>
      <c r="AK20" s="184"/>
      <c r="AL20" s="184"/>
      <c r="AM20" s="860"/>
      <c r="AN20" s="856"/>
      <c r="AO20" s="856"/>
      <c r="AP20" s="856"/>
      <c r="AQ20" s="856"/>
      <c r="AR20" s="856"/>
      <c r="AS20" s="856"/>
      <c r="AT20" s="856"/>
      <c r="AU20" s="856"/>
      <c r="AV20" s="856"/>
      <c r="AW20" s="857"/>
      <c r="AX20" s="861"/>
      <c r="AY20" s="861"/>
      <c r="AZ20" s="861"/>
      <c r="BA20" s="861"/>
      <c r="BB20" s="861"/>
      <c r="BC20" s="859"/>
      <c r="BD20" s="859"/>
      <c r="BE20" s="184"/>
      <c r="BF20" s="184"/>
      <c r="BG20" s="184"/>
      <c r="BH20" s="184"/>
      <c r="BI20" s="860"/>
      <c r="BJ20" s="210"/>
      <c r="BK20" s="210"/>
    </row>
    <row r="21" spans="1:63" s="161" customFormat="1" ht="15" customHeight="1">
      <c r="A21" s="858"/>
      <c r="B21" s="81"/>
      <c r="C21" s="81"/>
      <c r="D21" s="81"/>
      <c r="E21" s="81"/>
      <c r="F21" s="81"/>
      <c r="G21" s="859"/>
      <c r="H21" s="184"/>
      <c r="I21" s="184"/>
      <c r="J21" s="184"/>
      <c r="K21" s="184"/>
      <c r="L21" s="184"/>
      <c r="M21" s="184"/>
      <c r="N21" s="860"/>
      <c r="O21" s="859"/>
      <c r="P21" s="184"/>
      <c r="Q21" s="184"/>
      <c r="R21" s="184"/>
      <c r="S21" s="184"/>
      <c r="T21" s="184"/>
      <c r="U21" s="184"/>
      <c r="V21" s="861"/>
      <c r="W21" s="861"/>
      <c r="X21" s="861"/>
      <c r="Y21" s="859"/>
      <c r="Z21" s="859"/>
      <c r="AA21" s="184"/>
      <c r="AB21" s="184"/>
      <c r="AC21" s="184"/>
      <c r="AD21" s="860"/>
      <c r="AE21" s="859"/>
      <c r="AF21" s="184"/>
      <c r="AG21" s="184"/>
      <c r="AH21" s="184"/>
      <c r="AI21" s="184"/>
      <c r="AJ21" s="184"/>
      <c r="AK21" s="184"/>
      <c r="AL21" s="184"/>
      <c r="AM21" s="860"/>
      <c r="AN21" s="856"/>
      <c r="AO21" s="856"/>
      <c r="AP21" s="856"/>
      <c r="AQ21" s="856"/>
      <c r="AR21" s="856"/>
      <c r="AS21" s="856"/>
      <c r="AT21" s="856"/>
      <c r="AU21" s="856"/>
      <c r="AV21" s="856"/>
      <c r="AW21" s="857"/>
      <c r="AX21" s="861"/>
      <c r="AY21" s="861"/>
      <c r="AZ21" s="861"/>
      <c r="BA21" s="861"/>
      <c r="BB21" s="861"/>
      <c r="BC21" s="859"/>
      <c r="BD21" s="859"/>
      <c r="BE21" s="184"/>
      <c r="BF21" s="184"/>
      <c r="BG21" s="184"/>
      <c r="BH21" s="184"/>
      <c r="BI21" s="860"/>
      <c r="BJ21" s="174">
        <v>9.09</v>
      </c>
      <c r="BK21" s="174"/>
    </row>
    <row r="22" spans="1:63" s="161" customFormat="1" ht="15" customHeight="1">
      <c r="A22" s="858"/>
      <c r="B22" s="81"/>
      <c r="C22" s="81"/>
      <c r="D22" s="81"/>
      <c r="E22" s="81"/>
      <c r="F22" s="81"/>
      <c r="G22" s="859"/>
      <c r="H22" s="184"/>
      <c r="I22" s="184"/>
      <c r="J22" s="184"/>
      <c r="K22" s="184"/>
      <c r="L22" s="184"/>
      <c r="M22" s="184"/>
      <c r="N22" s="860"/>
      <c r="O22" s="859"/>
      <c r="P22" s="184"/>
      <c r="Q22" s="184"/>
      <c r="R22" s="184"/>
      <c r="S22" s="184"/>
      <c r="T22" s="184"/>
      <c r="U22" s="184"/>
      <c r="V22" s="861"/>
      <c r="W22" s="861"/>
      <c r="X22" s="861"/>
      <c r="Y22" s="859"/>
      <c r="Z22" s="859"/>
      <c r="AA22" s="184"/>
      <c r="AB22" s="184"/>
      <c r="AC22" s="184"/>
      <c r="AD22" s="860"/>
      <c r="AE22" s="859"/>
      <c r="AF22" s="184"/>
      <c r="AG22" s="184"/>
      <c r="AH22" s="184"/>
      <c r="AI22" s="184"/>
      <c r="AJ22" s="184"/>
      <c r="AK22" s="184"/>
      <c r="AL22" s="184"/>
      <c r="AM22" s="860"/>
      <c r="AN22" s="856"/>
      <c r="AO22" s="856"/>
      <c r="AP22" s="856"/>
      <c r="AQ22" s="856"/>
      <c r="AR22" s="856"/>
      <c r="AS22" s="856"/>
      <c r="AT22" s="856"/>
      <c r="AU22" s="856"/>
      <c r="AV22" s="856"/>
      <c r="AW22" s="857"/>
      <c r="AX22" s="861"/>
      <c r="AY22" s="861"/>
      <c r="AZ22" s="861"/>
      <c r="BA22" s="861"/>
      <c r="BB22" s="861"/>
      <c r="BC22" s="859"/>
      <c r="BD22" s="859"/>
      <c r="BE22" s="184"/>
      <c r="BF22" s="184"/>
      <c r="BG22" s="184"/>
      <c r="BH22" s="184"/>
      <c r="BI22" s="860"/>
      <c r="BJ22" s="174" t="s">
        <v>64</v>
      </c>
      <c r="BK22" s="174"/>
    </row>
    <row r="23" spans="1:63" s="161" customFormat="1" ht="15" customHeight="1">
      <c r="A23" s="862" t="str">
        <f>VLOOKUP(BJ$13,[1]eMHH!$I$4:$DV$515,14,FALSE)</f>
        <v>[USE CROP CODE]</v>
      </c>
      <c r="B23" s="123"/>
      <c r="C23" s="123"/>
      <c r="D23" s="123"/>
      <c r="E23" s="123"/>
      <c r="F23" s="863"/>
      <c r="G23" s="859"/>
      <c r="H23" s="184"/>
      <c r="I23" s="184"/>
      <c r="J23" s="184"/>
      <c r="K23" s="184"/>
      <c r="L23" s="184"/>
      <c r="M23" s="184"/>
      <c r="N23" s="860"/>
      <c r="O23" s="859"/>
      <c r="P23" s="184"/>
      <c r="Q23" s="184"/>
      <c r="R23" s="184"/>
      <c r="S23" s="184"/>
      <c r="T23" s="184"/>
      <c r="U23" s="184"/>
      <c r="V23" s="861"/>
      <c r="W23" s="861"/>
      <c r="X23" s="861"/>
      <c r="Y23" s="859"/>
      <c r="Z23" s="859"/>
      <c r="AA23" s="184"/>
      <c r="AB23" s="184"/>
      <c r="AC23" s="184"/>
      <c r="AD23" s="860"/>
      <c r="AE23" s="859"/>
      <c r="AF23" s="184"/>
      <c r="AG23" s="184"/>
      <c r="AH23" s="184"/>
      <c r="AI23" s="184"/>
      <c r="AJ23" s="184"/>
      <c r="AK23" s="184"/>
      <c r="AL23" s="184"/>
      <c r="AM23" s="860"/>
      <c r="AN23" s="856"/>
      <c r="AO23" s="856"/>
      <c r="AP23" s="856"/>
      <c r="AQ23" s="856"/>
      <c r="AR23" s="856"/>
      <c r="AS23" s="856"/>
      <c r="AT23" s="856"/>
      <c r="AU23" s="856"/>
      <c r="AV23" s="856"/>
      <c r="AW23" s="857"/>
      <c r="AX23" s="861"/>
      <c r="AY23" s="861"/>
      <c r="AZ23" s="861"/>
      <c r="BA23" s="861"/>
      <c r="BB23" s="861"/>
      <c r="BC23" s="859"/>
      <c r="BD23" s="859"/>
      <c r="BE23" s="184"/>
      <c r="BF23" s="184"/>
      <c r="BG23" s="184"/>
      <c r="BH23" s="184"/>
      <c r="BI23" s="860"/>
      <c r="BJ23" s="174" t="s">
        <v>65</v>
      </c>
      <c r="BK23" s="174"/>
    </row>
    <row r="24" spans="1:63" s="161" customFormat="1" ht="15" customHeight="1" thickBot="1">
      <c r="A24" s="864"/>
      <c r="B24" s="865"/>
      <c r="C24" s="865"/>
      <c r="D24" s="865"/>
      <c r="E24" s="865"/>
      <c r="F24" s="865"/>
      <c r="G24" s="866" t="str">
        <f>VLOOKUP(BJ$14,[1]eMHH!$I$4:$DV$515,14,FALSE)</f>
        <v>[MARK ALL MENTIONED]</v>
      </c>
      <c r="H24" s="867"/>
      <c r="I24" s="867"/>
      <c r="J24" s="867"/>
      <c r="K24" s="867"/>
      <c r="L24" s="867"/>
      <c r="M24" s="867"/>
      <c r="N24" s="868"/>
      <c r="O24" s="869"/>
      <c r="P24" s="870"/>
      <c r="Q24" s="870"/>
      <c r="R24" s="870"/>
      <c r="S24" s="870"/>
      <c r="T24" s="870"/>
      <c r="U24" s="870"/>
      <c r="V24" s="871"/>
      <c r="W24" s="871"/>
      <c r="X24" s="871"/>
      <c r="Y24" s="869"/>
      <c r="Z24" s="872"/>
      <c r="AA24" s="873"/>
      <c r="AB24" s="873"/>
      <c r="AC24" s="874"/>
      <c r="AD24" s="874"/>
      <c r="AE24" s="875"/>
      <c r="AF24" s="875"/>
      <c r="AG24" s="875"/>
      <c r="AH24" s="875"/>
      <c r="AI24" s="875"/>
      <c r="AJ24" s="875"/>
      <c r="AK24" s="875"/>
      <c r="AL24" s="875"/>
      <c r="AM24" s="876"/>
      <c r="AN24" s="877"/>
      <c r="AO24" s="878"/>
      <c r="AP24" s="878"/>
      <c r="AQ24" s="878"/>
      <c r="AR24" s="878"/>
      <c r="AS24" s="878"/>
      <c r="AT24" s="878"/>
      <c r="AU24" s="878"/>
      <c r="AV24" s="878"/>
      <c r="AW24" s="879"/>
      <c r="AX24" s="871"/>
      <c r="AY24" s="871"/>
      <c r="AZ24" s="871"/>
      <c r="BA24" s="871"/>
      <c r="BB24" s="871"/>
      <c r="BC24" s="869"/>
      <c r="BD24" s="869"/>
      <c r="BE24" s="870"/>
      <c r="BF24" s="870"/>
      <c r="BG24" s="870"/>
      <c r="BH24" s="870"/>
      <c r="BI24" s="880"/>
    </row>
    <row r="25" spans="1:63" s="161" customFormat="1" ht="15.75" customHeight="1">
      <c r="A25" s="683" t="str">
        <f>VLOOKUP(BJ$13,[1]eMHH!$I$4:$DV$3046,15,FALSE)</f>
        <v>Spring 2010 Agricultural Season</v>
      </c>
      <c r="B25" s="684"/>
      <c r="C25" s="684"/>
      <c r="D25" s="684"/>
      <c r="E25" s="684"/>
      <c r="F25" s="684"/>
      <c r="G25" s="684"/>
      <c r="H25" s="684"/>
      <c r="I25" s="684"/>
      <c r="J25" s="684"/>
      <c r="K25" s="684"/>
      <c r="L25" s="684"/>
      <c r="M25" s="684"/>
      <c r="N25" s="684"/>
      <c r="O25" s="684"/>
      <c r="P25" s="684"/>
      <c r="Q25" s="684"/>
      <c r="R25" s="684"/>
      <c r="S25" s="684"/>
      <c r="T25" s="684"/>
      <c r="U25" s="684"/>
      <c r="V25" s="684"/>
      <c r="W25" s="684"/>
      <c r="X25" s="684"/>
      <c r="Y25" s="684"/>
      <c r="Z25" s="684"/>
      <c r="AA25" s="684"/>
      <c r="AB25" s="684"/>
      <c r="AC25" s="684"/>
      <c r="AD25" s="684"/>
      <c r="AE25" s="684"/>
      <c r="AF25" s="684"/>
      <c r="AG25" s="684"/>
      <c r="AH25" s="684"/>
      <c r="AI25" s="684"/>
      <c r="AJ25" s="684"/>
      <c r="AK25" s="684"/>
      <c r="AL25" s="684"/>
      <c r="AM25" s="684"/>
      <c r="AN25" s="684"/>
      <c r="AO25" s="684"/>
      <c r="AP25" s="684"/>
      <c r="AQ25" s="684"/>
      <c r="AR25" s="684"/>
      <c r="AS25" s="684"/>
      <c r="AT25" s="684"/>
      <c r="AU25" s="684"/>
      <c r="AV25" s="684"/>
      <c r="AW25" s="684"/>
      <c r="AX25" s="684"/>
      <c r="AY25" s="684"/>
      <c r="AZ25" s="684"/>
      <c r="BA25" s="684"/>
      <c r="BB25" s="684"/>
      <c r="BC25" s="684"/>
      <c r="BD25" s="684"/>
      <c r="BE25" s="684"/>
      <c r="BF25" s="684"/>
      <c r="BG25" s="684"/>
      <c r="BH25" s="684"/>
      <c r="BI25" s="881"/>
    </row>
    <row r="26" spans="1:63" s="161" customFormat="1" ht="15" customHeight="1" thickBot="1">
      <c r="A26" s="882" t="s">
        <v>7</v>
      </c>
      <c r="B26" s="883" t="str">
        <f>VLOOKUP(BJ$13,[1]eMHH!$I$4:$DV$3046,18,FALSE)</f>
        <v>No Crops Cultivated in Spring 2010 Agricultural Season</v>
      </c>
      <c r="C26" s="884"/>
      <c r="D26" s="884"/>
      <c r="E26" s="884"/>
      <c r="F26" s="884"/>
      <c r="G26" s="884"/>
      <c r="H26" s="884"/>
      <c r="I26" s="884"/>
      <c r="J26" s="884"/>
      <c r="K26" s="884"/>
      <c r="L26" s="884"/>
      <c r="M26" s="884"/>
      <c r="N26" s="885" t="str">
        <f>CONCATENATE("[&gt;&gt; ","Next Season","]")</f>
        <v>[&gt;&gt; Next Season]</v>
      </c>
      <c r="O26" s="884"/>
      <c r="P26" s="884"/>
      <c r="Q26" s="884"/>
      <c r="R26" s="884"/>
      <c r="S26" s="669"/>
      <c r="T26" s="669"/>
      <c r="U26" s="669"/>
      <c r="V26" s="669"/>
      <c r="W26" s="669"/>
      <c r="X26" s="669"/>
      <c r="Y26" s="669"/>
      <c r="Z26" s="669"/>
      <c r="AA26" s="669"/>
      <c r="AB26" s="669"/>
      <c r="AC26" s="669"/>
      <c r="AD26" s="669"/>
      <c r="AE26" s="669"/>
      <c r="AF26" s="669"/>
      <c r="AG26" s="669"/>
      <c r="AH26" s="669"/>
      <c r="AI26" s="669"/>
      <c r="AJ26" s="669"/>
      <c r="AK26" s="669"/>
      <c r="AL26" s="669"/>
      <c r="AM26" s="669"/>
      <c r="AN26" s="669"/>
      <c r="AO26" s="669"/>
      <c r="AP26" s="669"/>
      <c r="AQ26" s="669"/>
      <c r="AR26" s="669"/>
      <c r="AS26" s="669"/>
      <c r="AT26" s="669"/>
      <c r="AU26" s="669"/>
      <c r="AV26" s="669"/>
      <c r="AW26" s="669"/>
      <c r="AX26" s="669"/>
      <c r="AY26" s="669"/>
      <c r="AZ26" s="669"/>
      <c r="BA26" s="669"/>
      <c r="BB26" s="669"/>
      <c r="BC26" s="669"/>
      <c r="BD26" s="669"/>
      <c r="BE26" s="669"/>
      <c r="BF26" s="669"/>
      <c r="BG26" s="669"/>
      <c r="BH26" s="669"/>
      <c r="BI26" s="886"/>
    </row>
    <row r="27" spans="1:63" s="161" customFormat="1" ht="14.25" customHeight="1">
      <c r="A27" s="887">
        <v>1</v>
      </c>
      <c r="B27" s="888" t="s">
        <v>4</v>
      </c>
      <c r="C27" s="889"/>
      <c r="D27" s="889"/>
      <c r="E27" s="889"/>
      <c r="F27" s="890"/>
      <c r="G27" s="891">
        <v>1</v>
      </c>
      <c r="H27" s="892" t="str">
        <f>VLOOKUP(BJ$14,[1]eMHH!$I$4:$DV$3046,15,FALSE)</f>
        <v>Land Owned by Respondent</v>
      </c>
      <c r="I27" s="892"/>
      <c r="J27" s="892"/>
      <c r="K27" s="892"/>
      <c r="L27" s="892"/>
      <c r="M27" s="892"/>
      <c r="N27" s="892"/>
      <c r="O27" s="888" t="s">
        <v>69</v>
      </c>
      <c r="P27" s="893"/>
      <c r="Q27" s="893"/>
      <c r="R27" s="893"/>
      <c r="S27" s="893"/>
      <c r="T27" s="893"/>
      <c r="U27" s="893"/>
      <c r="V27" s="891">
        <v>1</v>
      </c>
      <c r="W27" s="894" t="str">
        <f>VLOOKUP(BJ$16,[1]eMHH!$I$4:$DV$3046,15,FALSE)</f>
        <v>Rainfed</v>
      </c>
      <c r="X27" s="892"/>
      <c r="Y27" s="895"/>
      <c r="Z27" s="896">
        <v>1</v>
      </c>
      <c r="AA27" s="897" t="str">
        <f>VLOOKUP(BJ$17,[1]eMHH!$I$4:$DV$3046,15,FALSE)</f>
        <v>No</v>
      </c>
      <c r="AB27" s="898"/>
      <c r="AC27" s="896" t="s">
        <v>7</v>
      </c>
      <c r="AD27" s="899" t="str">
        <f>VLOOKUP(BJ$18,[1]eMHH!$I$4:$DV$3046,15,FALSE)</f>
        <v>Not Harvested Yet</v>
      </c>
      <c r="AE27" s="900"/>
      <c r="AF27" s="901"/>
      <c r="AG27" s="901"/>
      <c r="AH27" s="902" t="str">
        <f>CONCATENATE("[&gt;&gt; ","Next Crop","]")</f>
        <v>[&gt;&gt; Next Crop]</v>
      </c>
      <c r="AI27" s="902"/>
      <c r="AJ27" s="902"/>
      <c r="AK27" s="902"/>
      <c r="AM27" s="896">
        <v>0</v>
      </c>
      <c r="AN27" s="901" t="str">
        <f>VLOOKUP(BJ$19,[1]eMHH!$I$4:$DV$3046,15,FALSE)</f>
        <v>Did Not Sell Harvest</v>
      </c>
      <c r="AO27" s="901"/>
      <c r="AP27" s="901"/>
      <c r="AQ27" s="901"/>
      <c r="AR27" s="900"/>
      <c r="AS27" s="902" t="str">
        <f>CONCATENATE("[&gt;&gt; ",VLOOKUP(BJ$21,[1]eMHH!$I$4:$DV$3046,4,FALSE),"]")</f>
        <v>[&gt;&gt; نبات دیگر]</v>
      </c>
      <c r="AT27" s="902"/>
      <c r="AU27" s="902"/>
      <c r="AV27" s="902"/>
      <c r="AX27" s="903" t="s">
        <v>2</v>
      </c>
      <c r="AY27" s="904"/>
      <c r="AZ27" s="904"/>
      <c r="BA27" s="904"/>
      <c r="BB27" s="904"/>
      <c r="BC27" s="904"/>
      <c r="BD27" s="896">
        <v>1</v>
      </c>
      <c r="BE27" s="905" t="str">
        <f>VLOOKUP(BJ$23,[1]eMHH!$I$4:$DV$3046,15,FALSE)</f>
        <v>Sold at Market</v>
      </c>
      <c r="BF27" s="898"/>
      <c r="BG27" s="898"/>
      <c r="BH27" s="898"/>
      <c r="BI27" s="906" t="s">
        <v>0</v>
      </c>
    </row>
    <row r="28" spans="1:63" s="161" customFormat="1" ht="14.25" customHeight="1">
      <c r="A28" s="907"/>
      <c r="B28" s="908"/>
      <c r="C28" s="909"/>
      <c r="D28" s="909"/>
      <c r="E28" s="909"/>
      <c r="F28" s="910"/>
      <c r="G28" s="911"/>
      <c r="H28" s="270"/>
      <c r="I28" s="270"/>
      <c r="J28" s="270"/>
      <c r="K28" s="270"/>
      <c r="L28" s="270"/>
      <c r="M28" s="270"/>
      <c r="N28" s="270"/>
      <c r="O28" s="912"/>
      <c r="P28" s="913"/>
      <c r="Q28" s="913"/>
      <c r="R28" s="913"/>
      <c r="S28" s="913"/>
      <c r="T28" s="913"/>
      <c r="U28" s="913"/>
      <c r="V28" s="911"/>
      <c r="W28" s="390"/>
      <c r="X28" s="391"/>
      <c r="Y28" s="914"/>
      <c r="Z28" s="915">
        <v>2</v>
      </c>
      <c r="AA28" s="410" t="str">
        <f>VLOOKUP(BJ$17,[1]eMHH!$I$4:$DV$3046,16,FALSE)</f>
        <v>Yes</v>
      </c>
      <c r="AB28" s="199"/>
      <c r="AC28" s="916" t="s">
        <v>70</v>
      </c>
      <c r="AD28" s="302"/>
      <c r="AE28" s="302"/>
      <c r="AF28" s="302"/>
      <c r="AG28" s="302"/>
      <c r="AH28" s="302"/>
      <c r="AI28" s="302"/>
      <c r="AJ28" s="302"/>
      <c r="AK28" s="917" t="str">
        <f>VLOOKUP(BJ$18,[1]eMHH!$I$4:$DV$3046,16,FALSE)</f>
        <v>Kilograms</v>
      </c>
      <c r="AL28" s="918" t="s">
        <v>0</v>
      </c>
      <c r="AM28" s="912" t="s">
        <v>70</v>
      </c>
      <c r="AN28" s="913"/>
      <c r="AO28" s="913"/>
      <c r="AP28" s="913"/>
      <c r="AQ28" s="913"/>
      <c r="AR28" s="913"/>
      <c r="AS28" s="913"/>
      <c r="AT28" s="913"/>
      <c r="AU28" s="913"/>
      <c r="AV28" s="917" t="str">
        <f>VLOOKUP(BJ$19,[1]eMHH!$I$4:$DV$3046,16,FALSE)</f>
        <v>Kilograms</v>
      </c>
      <c r="AW28" s="918" t="s">
        <v>0</v>
      </c>
      <c r="AX28" s="916"/>
      <c r="AY28" s="302"/>
      <c r="AZ28" s="302"/>
      <c r="BA28" s="302"/>
      <c r="BB28" s="302"/>
      <c r="BC28" s="302"/>
      <c r="BD28" s="915">
        <v>2</v>
      </c>
      <c r="BE28" s="344" t="str">
        <f>VLOOKUP(BJ$23,[1]eMHH!$I$4:$DV$3046,16,FALSE)</f>
        <v>Sold to Middlemen</v>
      </c>
      <c r="BF28" s="199"/>
      <c r="BG28" s="199"/>
      <c r="BH28" s="199"/>
      <c r="BI28" s="919" t="s">
        <v>1</v>
      </c>
    </row>
    <row r="29" spans="1:63" s="161" customFormat="1" ht="14.25" customHeight="1" thickBot="1">
      <c r="A29" s="920"/>
      <c r="B29" s="921"/>
      <c r="C29" s="922"/>
      <c r="D29" s="922"/>
      <c r="E29" s="922"/>
      <c r="F29" s="923"/>
      <c r="G29" s="924">
        <v>2</v>
      </c>
      <c r="H29" s="925" t="str">
        <f>VLOOKUP(BJ$14,[1]eMHH!$I$4:$DV$3046,16,FALSE)</f>
        <v>Land Owned by Other</v>
      </c>
      <c r="I29" s="926"/>
      <c r="J29" s="927"/>
      <c r="K29" s="927"/>
      <c r="L29" s="927"/>
      <c r="M29" s="927"/>
      <c r="N29" s="927"/>
      <c r="O29" s="928" t="str">
        <f>VLOOKUP(BJ$15,[1]eMHH!$I$4:$DU$515,15,FALSE)</f>
        <v>Jireebs</v>
      </c>
      <c r="P29" s="929"/>
      <c r="Q29" s="929"/>
      <c r="R29" s="929"/>
      <c r="S29" s="930" t="s">
        <v>0</v>
      </c>
      <c r="T29" s="607" t="s">
        <v>1</v>
      </c>
      <c r="U29" s="931"/>
      <c r="V29" s="930">
        <v>2</v>
      </c>
      <c r="W29" s="932" t="str">
        <f>VLOOKUP(BJ$16,[1]eMHH!$I$4:$DV$3046,16,FALSE)</f>
        <v>Irrigated</v>
      </c>
      <c r="X29" s="933"/>
      <c r="Y29" s="933"/>
      <c r="Z29" s="934"/>
      <c r="AA29" s="523" t="s">
        <v>0</v>
      </c>
      <c r="AB29" s="935" t="s">
        <v>1</v>
      </c>
      <c r="AC29" s="936"/>
      <c r="AD29" s="937"/>
      <c r="AE29" s="937"/>
      <c r="AF29" s="937"/>
      <c r="AG29" s="937"/>
      <c r="AH29" s="937"/>
      <c r="AI29" s="937"/>
      <c r="AJ29" s="937"/>
      <c r="AK29" s="938"/>
      <c r="AL29" s="939" t="s">
        <v>1</v>
      </c>
      <c r="AM29" s="928"/>
      <c r="AN29" s="929"/>
      <c r="AO29" s="929"/>
      <c r="AP29" s="929"/>
      <c r="AQ29" s="929"/>
      <c r="AR29" s="929"/>
      <c r="AS29" s="929"/>
      <c r="AT29" s="929"/>
      <c r="AU29" s="929"/>
      <c r="AV29" s="922"/>
      <c r="AW29" s="939" t="s">
        <v>1</v>
      </c>
      <c r="AX29" s="936" t="str">
        <f>VLOOKUP(BJ$22,[1]eMHH!$I$4:$DV$3046,15,FALSE)</f>
        <v>Afghanis per Kilogram</v>
      </c>
      <c r="AY29" s="937"/>
      <c r="AZ29" s="937"/>
      <c r="BA29" s="937"/>
      <c r="BB29" s="523" t="s">
        <v>0</v>
      </c>
      <c r="BC29" s="935" t="s">
        <v>1</v>
      </c>
      <c r="BD29" s="930">
        <v>3</v>
      </c>
      <c r="BE29" s="940" t="str">
        <f>VLOOKUP(BJ$23,[1]eMHH!$I$4:$DV$3046,17,FALSE)</f>
        <v>Sold to Villagers</v>
      </c>
      <c r="BF29" s="932"/>
      <c r="BG29" s="932"/>
      <c r="BH29" s="932"/>
      <c r="BI29" s="941"/>
    </row>
    <row r="30" spans="1:63" s="161" customFormat="1" ht="14.25" customHeight="1">
      <c r="A30" s="887">
        <v>2</v>
      </c>
      <c r="B30" s="888" t="s">
        <v>4</v>
      </c>
      <c r="C30" s="889"/>
      <c r="D30" s="889"/>
      <c r="E30" s="889"/>
      <c r="F30" s="890"/>
      <c r="G30" s="891">
        <v>1</v>
      </c>
      <c r="H30" s="892" t="str">
        <f>VLOOKUP(BJ$14,[1]eMHH!$I$4:$DV$3046,15,FALSE)</f>
        <v>Land Owned by Respondent</v>
      </c>
      <c r="I30" s="892"/>
      <c r="J30" s="892"/>
      <c r="K30" s="892"/>
      <c r="L30" s="892"/>
      <c r="M30" s="892"/>
      <c r="N30" s="892"/>
      <c r="O30" s="888" t="s">
        <v>69</v>
      </c>
      <c r="P30" s="893"/>
      <c r="Q30" s="893"/>
      <c r="R30" s="893"/>
      <c r="S30" s="893"/>
      <c r="T30" s="893"/>
      <c r="U30" s="893"/>
      <c r="V30" s="891">
        <v>1</v>
      </c>
      <c r="W30" s="894" t="str">
        <f>VLOOKUP(BJ$16,[1]eMHH!$I$4:$DV$3046,15,FALSE)</f>
        <v>Rainfed</v>
      </c>
      <c r="X30" s="892"/>
      <c r="Y30" s="895"/>
      <c r="Z30" s="896">
        <v>1</v>
      </c>
      <c r="AA30" s="897" t="str">
        <f>VLOOKUP(BJ$17,[1]eMHH!$I$4:$DV$3046,15,FALSE)</f>
        <v>No</v>
      </c>
      <c r="AB30" s="898"/>
      <c r="AC30" s="896" t="s">
        <v>7</v>
      </c>
      <c r="AD30" s="899" t="str">
        <f>VLOOKUP(BJ$18,[1]eMHH!$I$4:$DV$3046,15,FALSE)</f>
        <v>Not Harvested Yet</v>
      </c>
      <c r="AE30" s="900"/>
      <c r="AF30" s="901"/>
      <c r="AG30" s="901"/>
      <c r="AH30" s="902" t="str">
        <f>CONCATENATE("[&gt;&gt; ","Next Crop","]")</f>
        <v>[&gt;&gt; Next Crop]</v>
      </c>
      <c r="AI30" s="902"/>
      <c r="AJ30" s="902"/>
      <c r="AK30" s="902"/>
      <c r="AM30" s="896">
        <v>0</v>
      </c>
      <c r="AN30" s="901" t="str">
        <f>VLOOKUP(BJ$19,[1]eMHH!$I$4:$DV$3046,15,FALSE)</f>
        <v>Did Not Sell Harvest</v>
      </c>
      <c r="AO30" s="901"/>
      <c r="AP30" s="901"/>
      <c r="AQ30" s="901"/>
      <c r="AR30" s="900"/>
      <c r="AS30" s="902" t="str">
        <f>CONCATENATE("[&gt;&gt; ",VLOOKUP(BJ$21,[1]eMHH!$I$4:$DV$3046,4,FALSE),"]")</f>
        <v>[&gt;&gt; نبات دیگر]</v>
      </c>
      <c r="AT30" s="902"/>
      <c r="AU30" s="902"/>
      <c r="AV30" s="902"/>
      <c r="AX30" s="903" t="s">
        <v>2</v>
      </c>
      <c r="AY30" s="904"/>
      <c r="AZ30" s="904"/>
      <c r="BA30" s="904"/>
      <c r="BB30" s="904"/>
      <c r="BC30" s="904"/>
      <c r="BD30" s="896">
        <v>1</v>
      </c>
      <c r="BE30" s="905" t="str">
        <f>VLOOKUP(BJ$23,[1]eMHH!$I$4:$DV$3046,15,FALSE)</f>
        <v>Sold at Market</v>
      </c>
      <c r="BF30" s="898"/>
      <c r="BG30" s="898"/>
      <c r="BH30" s="898"/>
      <c r="BI30" s="906" t="s">
        <v>0</v>
      </c>
    </row>
    <row r="31" spans="1:63" s="161" customFormat="1" ht="14.25" customHeight="1">
      <c r="A31" s="907"/>
      <c r="B31" s="908"/>
      <c r="C31" s="909"/>
      <c r="D31" s="909"/>
      <c r="E31" s="909"/>
      <c r="F31" s="910"/>
      <c r="G31" s="911"/>
      <c r="H31" s="270"/>
      <c r="I31" s="270"/>
      <c r="J31" s="270"/>
      <c r="K31" s="270"/>
      <c r="L31" s="270"/>
      <c r="M31" s="270"/>
      <c r="N31" s="270"/>
      <c r="O31" s="912"/>
      <c r="P31" s="913"/>
      <c r="Q31" s="913"/>
      <c r="R31" s="913"/>
      <c r="S31" s="913"/>
      <c r="T31" s="913"/>
      <c r="U31" s="913"/>
      <c r="V31" s="911"/>
      <c r="W31" s="390"/>
      <c r="X31" s="391"/>
      <c r="Y31" s="914"/>
      <c r="Z31" s="915">
        <v>2</v>
      </c>
      <c r="AA31" s="410" t="str">
        <f>VLOOKUP(BJ$17,[1]eMHH!$I$4:$DV$3046,16,FALSE)</f>
        <v>Yes</v>
      </c>
      <c r="AB31" s="199"/>
      <c r="AC31" s="916" t="s">
        <v>70</v>
      </c>
      <c r="AD31" s="302"/>
      <c r="AE31" s="302"/>
      <c r="AF31" s="302"/>
      <c r="AG31" s="302"/>
      <c r="AH31" s="302"/>
      <c r="AI31" s="302"/>
      <c r="AJ31" s="302"/>
      <c r="AK31" s="917" t="str">
        <f>VLOOKUP(BJ$18,[1]eMHH!$I$4:$DV$3046,16,FALSE)</f>
        <v>Kilograms</v>
      </c>
      <c r="AL31" s="918" t="s">
        <v>0</v>
      </c>
      <c r="AM31" s="912" t="s">
        <v>70</v>
      </c>
      <c r="AN31" s="913"/>
      <c r="AO31" s="913"/>
      <c r="AP31" s="913"/>
      <c r="AQ31" s="913"/>
      <c r="AR31" s="913"/>
      <c r="AS31" s="913"/>
      <c r="AT31" s="913"/>
      <c r="AU31" s="913"/>
      <c r="AV31" s="917" t="str">
        <f>VLOOKUP(BJ$19,[1]eMHH!$I$4:$DV$3046,16,FALSE)</f>
        <v>Kilograms</v>
      </c>
      <c r="AW31" s="918" t="s">
        <v>0</v>
      </c>
      <c r="AX31" s="916"/>
      <c r="AY31" s="302"/>
      <c r="AZ31" s="302"/>
      <c r="BA31" s="302"/>
      <c r="BB31" s="302"/>
      <c r="BC31" s="302"/>
      <c r="BD31" s="915">
        <v>2</v>
      </c>
      <c r="BE31" s="344" t="str">
        <f>VLOOKUP(BJ$23,[1]eMHH!$I$4:$DV$3046,16,FALSE)</f>
        <v>Sold to Middlemen</v>
      </c>
      <c r="BF31" s="199"/>
      <c r="BG31" s="199"/>
      <c r="BH31" s="199"/>
      <c r="BI31" s="919" t="s">
        <v>1</v>
      </c>
    </row>
    <row r="32" spans="1:63" s="161" customFormat="1" ht="14.25" customHeight="1" thickBot="1">
      <c r="A32" s="920"/>
      <c r="B32" s="921"/>
      <c r="C32" s="922"/>
      <c r="D32" s="922"/>
      <c r="E32" s="922"/>
      <c r="F32" s="923"/>
      <c r="G32" s="924">
        <v>2</v>
      </c>
      <c r="H32" s="925" t="str">
        <f>VLOOKUP(BJ$14,[1]eMHH!$I$4:$DV$3046,16,FALSE)</f>
        <v>Land Owned by Other</v>
      </c>
      <c r="I32" s="926"/>
      <c r="J32" s="927"/>
      <c r="K32" s="927"/>
      <c r="L32" s="927"/>
      <c r="M32" s="927"/>
      <c r="N32" s="927"/>
      <c r="O32" s="928" t="str">
        <f>VLOOKUP(BJ$15,[1]eMHH!$I$4:$DU$515,15,FALSE)</f>
        <v>Jireebs</v>
      </c>
      <c r="P32" s="929"/>
      <c r="Q32" s="929"/>
      <c r="R32" s="929"/>
      <c r="S32" s="930" t="s">
        <v>0</v>
      </c>
      <c r="T32" s="607" t="s">
        <v>1</v>
      </c>
      <c r="U32" s="931"/>
      <c r="V32" s="930">
        <v>2</v>
      </c>
      <c r="W32" s="932" t="str">
        <f>VLOOKUP(BJ$16,[1]eMHH!$I$4:$DV$3046,16,FALSE)</f>
        <v>Irrigated</v>
      </c>
      <c r="X32" s="933"/>
      <c r="Y32" s="933"/>
      <c r="Z32" s="934"/>
      <c r="AA32" s="523" t="s">
        <v>0</v>
      </c>
      <c r="AB32" s="935" t="s">
        <v>1</v>
      </c>
      <c r="AC32" s="936"/>
      <c r="AD32" s="937"/>
      <c r="AE32" s="937"/>
      <c r="AF32" s="937"/>
      <c r="AG32" s="937"/>
      <c r="AH32" s="937"/>
      <c r="AI32" s="937"/>
      <c r="AJ32" s="937"/>
      <c r="AK32" s="938"/>
      <c r="AL32" s="939" t="s">
        <v>1</v>
      </c>
      <c r="AM32" s="928"/>
      <c r="AN32" s="929"/>
      <c r="AO32" s="929"/>
      <c r="AP32" s="929"/>
      <c r="AQ32" s="929"/>
      <c r="AR32" s="929"/>
      <c r="AS32" s="929"/>
      <c r="AT32" s="929"/>
      <c r="AU32" s="929"/>
      <c r="AV32" s="922"/>
      <c r="AW32" s="939" t="s">
        <v>1</v>
      </c>
      <c r="AX32" s="936" t="str">
        <f>VLOOKUP(BJ$22,[1]eMHH!$I$4:$DV$3046,15,FALSE)</f>
        <v>Afghanis per Kilogram</v>
      </c>
      <c r="AY32" s="937"/>
      <c r="AZ32" s="937"/>
      <c r="BA32" s="937"/>
      <c r="BB32" s="523" t="s">
        <v>0</v>
      </c>
      <c r="BC32" s="935" t="s">
        <v>1</v>
      </c>
      <c r="BD32" s="930">
        <v>3</v>
      </c>
      <c r="BE32" s="940" t="str">
        <f>VLOOKUP(BJ$23,[1]eMHH!$I$4:$DV$3046,17,FALSE)</f>
        <v>Sold to Villagers</v>
      </c>
      <c r="BF32" s="932"/>
      <c r="BG32" s="932"/>
      <c r="BH32" s="932"/>
      <c r="BI32" s="941"/>
    </row>
    <row r="33" spans="1:65" s="161" customFormat="1" ht="14.25" customHeight="1">
      <c r="A33" s="887">
        <v>3</v>
      </c>
      <c r="B33" s="888" t="s">
        <v>4</v>
      </c>
      <c r="C33" s="889"/>
      <c r="D33" s="889"/>
      <c r="E33" s="889"/>
      <c r="F33" s="890"/>
      <c r="G33" s="891">
        <v>1</v>
      </c>
      <c r="H33" s="892" t="str">
        <f>VLOOKUP(BJ$14,[1]eMHH!$I$4:$DV$3046,15,FALSE)</f>
        <v>Land Owned by Respondent</v>
      </c>
      <c r="I33" s="892"/>
      <c r="J33" s="892"/>
      <c r="K33" s="892"/>
      <c r="L33" s="892"/>
      <c r="M33" s="892"/>
      <c r="N33" s="892"/>
      <c r="O33" s="888" t="s">
        <v>69</v>
      </c>
      <c r="P33" s="893"/>
      <c r="Q33" s="893"/>
      <c r="R33" s="893"/>
      <c r="S33" s="893"/>
      <c r="T33" s="893"/>
      <c r="U33" s="893"/>
      <c r="V33" s="891">
        <v>1</v>
      </c>
      <c r="W33" s="894" t="str">
        <f>VLOOKUP(BJ$16,[1]eMHH!$I$4:$DV$3046,15,FALSE)</f>
        <v>Rainfed</v>
      </c>
      <c r="X33" s="892"/>
      <c r="Y33" s="895"/>
      <c r="Z33" s="896">
        <v>1</v>
      </c>
      <c r="AA33" s="897" t="str">
        <f>VLOOKUP(BJ$17,[1]eMHH!$I$4:$DV$3046,15,FALSE)</f>
        <v>No</v>
      </c>
      <c r="AB33" s="898"/>
      <c r="AC33" s="896" t="s">
        <v>7</v>
      </c>
      <c r="AD33" s="899" t="str">
        <f>VLOOKUP(BJ$18,[1]eMHH!$I$4:$DV$3046,15,FALSE)</f>
        <v>Not Harvested Yet</v>
      </c>
      <c r="AE33" s="900"/>
      <c r="AF33" s="901"/>
      <c r="AG33" s="901"/>
      <c r="AH33" s="902" t="str">
        <f>CONCATENATE("[&gt;&gt; ","Next Crop","]")</f>
        <v>[&gt;&gt; Next Crop]</v>
      </c>
      <c r="AI33" s="902"/>
      <c r="AJ33" s="902"/>
      <c r="AK33" s="902"/>
      <c r="AM33" s="896">
        <v>0</v>
      </c>
      <c r="AN33" s="901" t="str">
        <f>VLOOKUP(BJ$19,[1]eMHH!$I$4:$DV$3046,15,FALSE)</f>
        <v>Did Not Sell Harvest</v>
      </c>
      <c r="AO33" s="901"/>
      <c r="AP33" s="901"/>
      <c r="AQ33" s="901"/>
      <c r="AR33" s="900"/>
      <c r="AS33" s="902" t="str">
        <f>CONCATENATE("[&gt;&gt; ",VLOOKUP(BJ$21,[1]eMHH!$I$4:$DV$3046,4,FALSE),"]")</f>
        <v>[&gt;&gt; نبات دیگر]</v>
      </c>
      <c r="AT33" s="902"/>
      <c r="AU33" s="902"/>
      <c r="AV33" s="902"/>
      <c r="AX33" s="903" t="s">
        <v>2</v>
      </c>
      <c r="AY33" s="904"/>
      <c r="AZ33" s="904"/>
      <c r="BA33" s="904"/>
      <c r="BB33" s="904"/>
      <c r="BC33" s="904"/>
      <c r="BD33" s="896">
        <v>1</v>
      </c>
      <c r="BE33" s="905" t="str">
        <f>VLOOKUP(BJ$23,[1]eMHH!$I$4:$DV$3046,15,FALSE)</f>
        <v>Sold at Market</v>
      </c>
      <c r="BF33" s="898"/>
      <c r="BG33" s="898"/>
      <c r="BH33" s="898"/>
      <c r="BI33" s="906" t="s">
        <v>0</v>
      </c>
    </row>
    <row r="34" spans="1:65" s="161" customFormat="1" ht="14.25" customHeight="1">
      <c r="A34" s="907"/>
      <c r="B34" s="908"/>
      <c r="C34" s="909"/>
      <c r="D34" s="909"/>
      <c r="E34" s="909"/>
      <c r="F34" s="910"/>
      <c r="G34" s="911"/>
      <c r="H34" s="270"/>
      <c r="I34" s="270"/>
      <c r="J34" s="270"/>
      <c r="K34" s="270"/>
      <c r="L34" s="270"/>
      <c r="M34" s="270"/>
      <c r="N34" s="270"/>
      <c r="O34" s="912"/>
      <c r="P34" s="913"/>
      <c r="Q34" s="913"/>
      <c r="R34" s="913"/>
      <c r="S34" s="913"/>
      <c r="T34" s="913"/>
      <c r="U34" s="913"/>
      <c r="V34" s="911"/>
      <c r="W34" s="390"/>
      <c r="X34" s="391"/>
      <c r="Y34" s="914"/>
      <c r="Z34" s="915">
        <v>2</v>
      </c>
      <c r="AA34" s="410" t="str">
        <f>VLOOKUP(BJ$17,[1]eMHH!$I$4:$DV$3046,16,FALSE)</f>
        <v>Yes</v>
      </c>
      <c r="AB34" s="199"/>
      <c r="AC34" s="916" t="s">
        <v>70</v>
      </c>
      <c r="AD34" s="302"/>
      <c r="AE34" s="302"/>
      <c r="AF34" s="302"/>
      <c r="AG34" s="302"/>
      <c r="AH34" s="302"/>
      <c r="AI34" s="302"/>
      <c r="AJ34" s="302"/>
      <c r="AK34" s="917" t="str">
        <f>VLOOKUP(BJ$18,[1]eMHH!$I$4:$DV$3046,16,FALSE)</f>
        <v>Kilograms</v>
      </c>
      <c r="AL34" s="918" t="s">
        <v>0</v>
      </c>
      <c r="AM34" s="912" t="s">
        <v>70</v>
      </c>
      <c r="AN34" s="913"/>
      <c r="AO34" s="913"/>
      <c r="AP34" s="913"/>
      <c r="AQ34" s="913"/>
      <c r="AR34" s="913"/>
      <c r="AS34" s="913"/>
      <c r="AT34" s="913"/>
      <c r="AU34" s="913"/>
      <c r="AV34" s="917" t="str">
        <f>VLOOKUP(BJ$19,[1]eMHH!$I$4:$DV$3046,16,FALSE)</f>
        <v>Kilograms</v>
      </c>
      <c r="AW34" s="918" t="s">
        <v>0</v>
      </c>
      <c r="AX34" s="916"/>
      <c r="AY34" s="302"/>
      <c r="AZ34" s="302"/>
      <c r="BA34" s="302"/>
      <c r="BB34" s="302"/>
      <c r="BC34" s="302"/>
      <c r="BD34" s="915">
        <v>2</v>
      </c>
      <c r="BE34" s="344" t="str">
        <f>VLOOKUP(BJ$23,[1]eMHH!$I$4:$DV$3046,16,FALSE)</f>
        <v>Sold to Middlemen</v>
      </c>
      <c r="BF34" s="199"/>
      <c r="BG34" s="199"/>
      <c r="BH34" s="199"/>
      <c r="BI34" s="919" t="s">
        <v>1</v>
      </c>
    </row>
    <row r="35" spans="1:65" s="161" customFormat="1" ht="14.25" customHeight="1" thickBot="1">
      <c r="A35" s="920"/>
      <c r="B35" s="921"/>
      <c r="C35" s="922"/>
      <c r="D35" s="922"/>
      <c r="E35" s="922"/>
      <c r="F35" s="923"/>
      <c r="G35" s="924">
        <v>2</v>
      </c>
      <c r="H35" s="925" t="str">
        <f>VLOOKUP(BJ$14,[1]eMHH!$I$4:$DV$3046,16,FALSE)</f>
        <v>Land Owned by Other</v>
      </c>
      <c r="I35" s="926"/>
      <c r="J35" s="927"/>
      <c r="K35" s="927"/>
      <c r="L35" s="927"/>
      <c r="M35" s="927"/>
      <c r="N35" s="927"/>
      <c r="O35" s="928" t="str">
        <f>VLOOKUP(BJ$15,[1]eMHH!$I$4:$DU$515,15,FALSE)</f>
        <v>Jireebs</v>
      </c>
      <c r="P35" s="929"/>
      <c r="Q35" s="929"/>
      <c r="R35" s="929"/>
      <c r="S35" s="930" t="s">
        <v>0</v>
      </c>
      <c r="T35" s="607" t="s">
        <v>1</v>
      </c>
      <c r="U35" s="931"/>
      <c r="V35" s="930">
        <v>2</v>
      </c>
      <c r="W35" s="932" t="str">
        <f>VLOOKUP(BJ$16,[1]eMHH!$I$4:$DV$3046,16,FALSE)</f>
        <v>Irrigated</v>
      </c>
      <c r="X35" s="933"/>
      <c r="Y35" s="933"/>
      <c r="Z35" s="934"/>
      <c r="AA35" s="523" t="s">
        <v>0</v>
      </c>
      <c r="AB35" s="935" t="s">
        <v>1</v>
      </c>
      <c r="AC35" s="936"/>
      <c r="AD35" s="937"/>
      <c r="AE35" s="937"/>
      <c r="AF35" s="937"/>
      <c r="AG35" s="937"/>
      <c r="AH35" s="937"/>
      <c r="AI35" s="937"/>
      <c r="AJ35" s="937"/>
      <c r="AK35" s="938"/>
      <c r="AL35" s="939" t="s">
        <v>1</v>
      </c>
      <c r="AM35" s="928"/>
      <c r="AN35" s="929"/>
      <c r="AO35" s="929"/>
      <c r="AP35" s="929"/>
      <c r="AQ35" s="929"/>
      <c r="AR35" s="929"/>
      <c r="AS35" s="929"/>
      <c r="AT35" s="929"/>
      <c r="AU35" s="929"/>
      <c r="AV35" s="922"/>
      <c r="AW35" s="939" t="s">
        <v>1</v>
      </c>
      <c r="AX35" s="936" t="str">
        <f>VLOOKUP(BJ$22,[1]eMHH!$I$4:$DV$3046,15,FALSE)</f>
        <v>Afghanis per Kilogram</v>
      </c>
      <c r="AY35" s="937"/>
      <c r="AZ35" s="937"/>
      <c r="BA35" s="937"/>
      <c r="BB35" s="523" t="s">
        <v>0</v>
      </c>
      <c r="BC35" s="935" t="s">
        <v>1</v>
      </c>
      <c r="BD35" s="930">
        <v>3</v>
      </c>
      <c r="BE35" s="940" t="str">
        <f>VLOOKUP(BJ$23,[1]eMHH!$I$4:$DV$3046,17,FALSE)</f>
        <v>Sold to Villagers</v>
      </c>
      <c r="BF35" s="932"/>
      <c r="BG35" s="932"/>
      <c r="BH35" s="932"/>
      <c r="BI35" s="941"/>
    </row>
    <row r="36" spans="1:65" s="161" customFormat="1" ht="14.25" customHeight="1">
      <c r="A36" s="887">
        <v>4</v>
      </c>
      <c r="B36" s="888" t="s">
        <v>4</v>
      </c>
      <c r="C36" s="889"/>
      <c r="D36" s="889"/>
      <c r="E36" s="889"/>
      <c r="F36" s="890"/>
      <c r="G36" s="891">
        <v>1</v>
      </c>
      <c r="H36" s="892" t="str">
        <f>VLOOKUP(BJ$14,[1]eMHH!$I$4:$DV$3046,15,FALSE)</f>
        <v>Land Owned by Respondent</v>
      </c>
      <c r="I36" s="892"/>
      <c r="J36" s="892"/>
      <c r="K36" s="892"/>
      <c r="L36" s="892"/>
      <c r="M36" s="892"/>
      <c r="N36" s="892"/>
      <c r="O36" s="888" t="s">
        <v>69</v>
      </c>
      <c r="P36" s="893"/>
      <c r="Q36" s="893"/>
      <c r="R36" s="893"/>
      <c r="S36" s="893"/>
      <c r="T36" s="893"/>
      <c r="U36" s="893"/>
      <c r="V36" s="891">
        <v>1</v>
      </c>
      <c r="W36" s="894" t="str">
        <f>VLOOKUP(BJ$16,[1]eMHH!$I$4:$DV$3046,15,FALSE)</f>
        <v>Rainfed</v>
      </c>
      <c r="X36" s="892"/>
      <c r="Y36" s="895"/>
      <c r="Z36" s="896">
        <v>1</v>
      </c>
      <c r="AA36" s="897" t="str">
        <f>VLOOKUP(BJ$17,[1]eMHH!$I$4:$DV$3046,15,FALSE)</f>
        <v>No</v>
      </c>
      <c r="AB36" s="898"/>
      <c r="AC36" s="896" t="s">
        <v>7</v>
      </c>
      <c r="AD36" s="899" t="str">
        <f>VLOOKUP(BJ$18,[1]eMHH!$I$4:$DV$3046,15,FALSE)</f>
        <v>Not Harvested Yet</v>
      </c>
      <c r="AE36" s="900"/>
      <c r="AF36" s="901"/>
      <c r="AG36" s="901"/>
      <c r="AH36" s="902" t="str">
        <f>CONCATENATE("[&gt;&gt; ","Next Crop","]")</f>
        <v>[&gt;&gt; Next Crop]</v>
      </c>
      <c r="AI36" s="902"/>
      <c r="AJ36" s="902"/>
      <c r="AK36" s="902"/>
      <c r="AM36" s="896">
        <v>0</v>
      </c>
      <c r="AN36" s="901" t="str">
        <f>VLOOKUP(BJ$19,[1]eMHH!$I$4:$DV$3046,15,FALSE)</f>
        <v>Did Not Sell Harvest</v>
      </c>
      <c r="AO36" s="901"/>
      <c r="AP36" s="901"/>
      <c r="AQ36" s="901"/>
      <c r="AR36" s="900"/>
      <c r="AS36" s="902" t="str">
        <f>CONCATENATE("[&gt;&gt; ",VLOOKUP(BJ$21,[1]eMHH!$I$4:$DV$3046,4,FALSE),"]")</f>
        <v>[&gt;&gt; نبات دیگر]</v>
      </c>
      <c r="AT36" s="902"/>
      <c r="AU36" s="902"/>
      <c r="AV36" s="902"/>
      <c r="AX36" s="903" t="s">
        <v>2</v>
      </c>
      <c r="AY36" s="904"/>
      <c r="AZ36" s="904"/>
      <c r="BA36" s="904"/>
      <c r="BB36" s="904"/>
      <c r="BC36" s="904"/>
      <c r="BD36" s="896">
        <v>1</v>
      </c>
      <c r="BE36" s="905" t="str">
        <f>VLOOKUP(BJ$23,[1]eMHH!$I$4:$DV$3046,15,FALSE)</f>
        <v>Sold at Market</v>
      </c>
      <c r="BF36" s="898"/>
      <c r="BG36" s="898"/>
      <c r="BH36" s="898"/>
      <c r="BI36" s="906" t="s">
        <v>0</v>
      </c>
    </row>
    <row r="37" spans="1:65" s="161" customFormat="1" ht="14.25" customHeight="1">
      <c r="A37" s="907"/>
      <c r="B37" s="908"/>
      <c r="C37" s="909"/>
      <c r="D37" s="909"/>
      <c r="E37" s="909"/>
      <c r="F37" s="910"/>
      <c r="G37" s="911"/>
      <c r="H37" s="270"/>
      <c r="I37" s="270"/>
      <c r="J37" s="270"/>
      <c r="K37" s="270"/>
      <c r="L37" s="270"/>
      <c r="M37" s="270"/>
      <c r="N37" s="270"/>
      <c r="O37" s="912"/>
      <c r="P37" s="913"/>
      <c r="Q37" s="913"/>
      <c r="R37" s="913"/>
      <c r="S37" s="913"/>
      <c r="T37" s="913"/>
      <c r="U37" s="913"/>
      <c r="V37" s="911"/>
      <c r="W37" s="390"/>
      <c r="X37" s="391"/>
      <c r="Y37" s="914"/>
      <c r="Z37" s="915">
        <v>2</v>
      </c>
      <c r="AA37" s="410" t="str">
        <f>VLOOKUP(BJ$17,[1]eMHH!$I$4:$DV$3046,16,FALSE)</f>
        <v>Yes</v>
      </c>
      <c r="AB37" s="199"/>
      <c r="AC37" s="916" t="s">
        <v>70</v>
      </c>
      <c r="AD37" s="302"/>
      <c r="AE37" s="302"/>
      <c r="AF37" s="302"/>
      <c r="AG37" s="302"/>
      <c r="AH37" s="302"/>
      <c r="AI37" s="302"/>
      <c r="AJ37" s="302"/>
      <c r="AK37" s="917" t="str">
        <f>VLOOKUP(BJ$18,[1]eMHH!$I$4:$DV$3046,16,FALSE)</f>
        <v>Kilograms</v>
      </c>
      <c r="AL37" s="918" t="s">
        <v>0</v>
      </c>
      <c r="AM37" s="912" t="s">
        <v>70</v>
      </c>
      <c r="AN37" s="913"/>
      <c r="AO37" s="913"/>
      <c r="AP37" s="913"/>
      <c r="AQ37" s="913"/>
      <c r="AR37" s="913"/>
      <c r="AS37" s="913"/>
      <c r="AT37" s="913"/>
      <c r="AU37" s="913"/>
      <c r="AV37" s="917" t="str">
        <f>VLOOKUP(BJ$19,[1]eMHH!$I$4:$DV$3046,16,FALSE)</f>
        <v>Kilograms</v>
      </c>
      <c r="AW37" s="918" t="s">
        <v>0</v>
      </c>
      <c r="AX37" s="916"/>
      <c r="AY37" s="302"/>
      <c r="AZ37" s="302"/>
      <c r="BA37" s="302"/>
      <c r="BB37" s="302"/>
      <c r="BC37" s="302"/>
      <c r="BD37" s="915">
        <v>2</v>
      </c>
      <c r="BE37" s="344" t="str">
        <f>VLOOKUP(BJ$23,[1]eMHH!$I$4:$DV$3046,16,FALSE)</f>
        <v>Sold to Middlemen</v>
      </c>
      <c r="BF37" s="199"/>
      <c r="BG37" s="199"/>
      <c r="BH37" s="199"/>
      <c r="BI37" s="919" t="s">
        <v>1</v>
      </c>
    </row>
    <row r="38" spans="1:65" s="161" customFormat="1" ht="14.25" customHeight="1" thickBot="1">
      <c r="A38" s="920"/>
      <c r="B38" s="921"/>
      <c r="C38" s="922"/>
      <c r="D38" s="922"/>
      <c r="E38" s="922"/>
      <c r="F38" s="923"/>
      <c r="G38" s="924">
        <v>2</v>
      </c>
      <c r="H38" s="925" t="str">
        <f>VLOOKUP(BJ$14,[1]eMHH!$I$4:$DV$3046,16,FALSE)</f>
        <v>Land Owned by Other</v>
      </c>
      <c r="I38" s="926"/>
      <c r="J38" s="927"/>
      <c r="K38" s="927"/>
      <c r="L38" s="927"/>
      <c r="M38" s="927"/>
      <c r="N38" s="927"/>
      <c r="O38" s="928" t="str">
        <f>VLOOKUP(BJ$15,[1]eMHH!$I$4:$DU$515,15,FALSE)</f>
        <v>Jireebs</v>
      </c>
      <c r="P38" s="929"/>
      <c r="Q38" s="929"/>
      <c r="R38" s="929"/>
      <c r="S38" s="930" t="s">
        <v>0</v>
      </c>
      <c r="T38" s="607" t="s">
        <v>1</v>
      </c>
      <c r="U38" s="931"/>
      <c r="V38" s="930">
        <v>2</v>
      </c>
      <c r="W38" s="932" t="str">
        <f>VLOOKUP(BJ$16,[1]eMHH!$I$4:$DV$3046,16,FALSE)</f>
        <v>Irrigated</v>
      </c>
      <c r="X38" s="933"/>
      <c r="Y38" s="933"/>
      <c r="Z38" s="934"/>
      <c r="AA38" s="523" t="s">
        <v>0</v>
      </c>
      <c r="AB38" s="935" t="s">
        <v>1</v>
      </c>
      <c r="AC38" s="936"/>
      <c r="AD38" s="937"/>
      <c r="AE38" s="937"/>
      <c r="AF38" s="937"/>
      <c r="AG38" s="937"/>
      <c r="AH38" s="937"/>
      <c r="AI38" s="937"/>
      <c r="AJ38" s="937"/>
      <c r="AK38" s="938"/>
      <c r="AL38" s="939" t="s">
        <v>1</v>
      </c>
      <c r="AM38" s="928"/>
      <c r="AN38" s="929"/>
      <c r="AO38" s="929"/>
      <c r="AP38" s="929"/>
      <c r="AQ38" s="929"/>
      <c r="AR38" s="929"/>
      <c r="AS38" s="929"/>
      <c r="AT38" s="929"/>
      <c r="AU38" s="929"/>
      <c r="AV38" s="922"/>
      <c r="AW38" s="939" t="s">
        <v>1</v>
      </c>
      <c r="AX38" s="936" t="str">
        <f>VLOOKUP(BJ$22,[1]eMHH!$I$4:$DV$3046,15,FALSE)</f>
        <v>Afghanis per Kilogram</v>
      </c>
      <c r="AY38" s="937"/>
      <c r="AZ38" s="937"/>
      <c r="BA38" s="937"/>
      <c r="BB38" s="523" t="s">
        <v>0</v>
      </c>
      <c r="BC38" s="935" t="s">
        <v>1</v>
      </c>
      <c r="BD38" s="930">
        <v>3</v>
      </c>
      <c r="BE38" s="940" t="str">
        <f>VLOOKUP(BJ$23,[1]eMHH!$I$4:$DV$3046,17,FALSE)</f>
        <v>Sold to Villagers</v>
      </c>
      <c r="BF38" s="932"/>
      <c r="BG38" s="932"/>
      <c r="BH38" s="932"/>
      <c r="BI38" s="941"/>
    </row>
    <row r="39" spans="1:65" s="161" customFormat="1" ht="14.25" customHeight="1">
      <c r="A39" s="887">
        <v>5</v>
      </c>
      <c r="B39" s="888" t="s">
        <v>4</v>
      </c>
      <c r="C39" s="889"/>
      <c r="D39" s="889"/>
      <c r="E39" s="889"/>
      <c r="F39" s="890"/>
      <c r="G39" s="891">
        <v>1</v>
      </c>
      <c r="H39" s="892" t="str">
        <f>VLOOKUP(BJ$14,[1]eMHH!$I$4:$DV$3046,15,FALSE)</f>
        <v>Land Owned by Respondent</v>
      </c>
      <c r="I39" s="892"/>
      <c r="J39" s="892"/>
      <c r="K39" s="892"/>
      <c r="L39" s="892"/>
      <c r="M39" s="892"/>
      <c r="N39" s="892"/>
      <c r="O39" s="888" t="s">
        <v>69</v>
      </c>
      <c r="P39" s="893"/>
      <c r="Q39" s="893"/>
      <c r="R39" s="893"/>
      <c r="S39" s="893"/>
      <c r="T39" s="893"/>
      <c r="U39" s="893"/>
      <c r="V39" s="891">
        <v>1</v>
      </c>
      <c r="W39" s="894" t="str">
        <f>VLOOKUP(BJ$16,[1]eMHH!$I$4:$DV$3046,15,FALSE)</f>
        <v>Rainfed</v>
      </c>
      <c r="X39" s="892"/>
      <c r="Y39" s="895"/>
      <c r="Z39" s="896">
        <v>1</v>
      </c>
      <c r="AA39" s="897" t="str">
        <f>VLOOKUP(BJ$17,[1]eMHH!$I$4:$DV$3046,15,FALSE)</f>
        <v>No</v>
      </c>
      <c r="AB39" s="898"/>
      <c r="AC39" s="896" t="s">
        <v>7</v>
      </c>
      <c r="AD39" s="899" t="str">
        <f>VLOOKUP(BJ$18,[1]eMHH!$I$4:$DV$3046,15,FALSE)</f>
        <v>Not Harvested Yet</v>
      </c>
      <c r="AE39" s="900"/>
      <c r="AF39" s="901"/>
      <c r="AG39" s="901"/>
      <c r="AH39" s="902" t="str">
        <f>CONCATENATE("[&gt;&gt; ","Next Crop","]")</f>
        <v>[&gt;&gt; Next Crop]</v>
      </c>
      <c r="AI39" s="902"/>
      <c r="AJ39" s="902"/>
      <c r="AK39" s="902"/>
      <c r="AM39" s="896">
        <v>0</v>
      </c>
      <c r="AN39" s="901" t="str">
        <f>VLOOKUP(BJ$19,[1]eMHH!$I$4:$DV$3046,15,FALSE)</f>
        <v>Did Not Sell Harvest</v>
      </c>
      <c r="AO39" s="901"/>
      <c r="AP39" s="901"/>
      <c r="AQ39" s="901"/>
      <c r="AR39" s="900"/>
      <c r="AS39" s="902" t="str">
        <f>CONCATENATE("[&gt;&gt; ",VLOOKUP(BJ$21,[1]eMHH!$I$4:$DV$3046,4,FALSE),"]")</f>
        <v>[&gt;&gt; نبات دیگر]</v>
      </c>
      <c r="AT39" s="902"/>
      <c r="AU39" s="902"/>
      <c r="AV39" s="902"/>
      <c r="AX39" s="903" t="s">
        <v>2</v>
      </c>
      <c r="AY39" s="904"/>
      <c r="AZ39" s="904"/>
      <c r="BA39" s="904"/>
      <c r="BB39" s="904"/>
      <c r="BC39" s="904"/>
      <c r="BD39" s="896">
        <v>1</v>
      </c>
      <c r="BE39" s="905" t="str">
        <f>VLOOKUP(BJ$23,[1]eMHH!$I$4:$DV$3046,15,FALSE)</f>
        <v>Sold at Market</v>
      </c>
      <c r="BF39" s="898"/>
      <c r="BG39" s="898"/>
      <c r="BH39" s="898"/>
      <c r="BI39" s="906" t="s">
        <v>0</v>
      </c>
    </row>
    <row r="40" spans="1:65" s="161" customFormat="1" ht="14.25" customHeight="1">
      <c r="A40" s="907"/>
      <c r="B40" s="908"/>
      <c r="C40" s="909"/>
      <c r="D40" s="909"/>
      <c r="E40" s="909"/>
      <c r="F40" s="910"/>
      <c r="G40" s="911"/>
      <c r="H40" s="270"/>
      <c r="I40" s="270"/>
      <c r="J40" s="270"/>
      <c r="K40" s="270"/>
      <c r="L40" s="270"/>
      <c r="M40" s="270"/>
      <c r="N40" s="270"/>
      <c r="O40" s="912"/>
      <c r="P40" s="913"/>
      <c r="Q40" s="913"/>
      <c r="R40" s="913"/>
      <c r="S40" s="913"/>
      <c r="T40" s="913"/>
      <c r="U40" s="913"/>
      <c r="V40" s="911"/>
      <c r="W40" s="390"/>
      <c r="X40" s="391"/>
      <c r="Y40" s="914"/>
      <c r="Z40" s="915">
        <v>2</v>
      </c>
      <c r="AA40" s="410" t="str">
        <f>VLOOKUP(BJ$17,[1]eMHH!$I$4:$DV$3046,16,FALSE)</f>
        <v>Yes</v>
      </c>
      <c r="AB40" s="199"/>
      <c r="AC40" s="916" t="s">
        <v>70</v>
      </c>
      <c r="AD40" s="302"/>
      <c r="AE40" s="302"/>
      <c r="AF40" s="302"/>
      <c r="AG40" s="302"/>
      <c r="AH40" s="302"/>
      <c r="AI40" s="302"/>
      <c r="AJ40" s="302"/>
      <c r="AK40" s="917" t="str">
        <f>VLOOKUP(BJ$18,[1]eMHH!$I$4:$DV$3046,16,FALSE)</f>
        <v>Kilograms</v>
      </c>
      <c r="AL40" s="918" t="s">
        <v>0</v>
      </c>
      <c r="AM40" s="912" t="s">
        <v>70</v>
      </c>
      <c r="AN40" s="913"/>
      <c r="AO40" s="913"/>
      <c r="AP40" s="913"/>
      <c r="AQ40" s="913"/>
      <c r="AR40" s="913"/>
      <c r="AS40" s="913"/>
      <c r="AT40" s="913"/>
      <c r="AU40" s="913"/>
      <c r="AV40" s="917" t="str">
        <f>VLOOKUP(BJ$19,[1]eMHH!$I$4:$DV$3046,16,FALSE)</f>
        <v>Kilograms</v>
      </c>
      <c r="AW40" s="918" t="s">
        <v>0</v>
      </c>
      <c r="AX40" s="916"/>
      <c r="AY40" s="302"/>
      <c r="AZ40" s="302"/>
      <c r="BA40" s="302"/>
      <c r="BB40" s="302"/>
      <c r="BC40" s="302"/>
      <c r="BD40" s="915">
        <v>2</v>
      </c>
      <c r="BE40" s="344" t="str">
        <f>VLOOKUP(BJ$23,[1]eMHH!$I$4:$DV$3046,16,FALSE)</f>
        <v>Sold to Middlemen</v>
      </c>
      <c r="BF40" s="199"/>
      <c r="BG40" s="199"/>
      <c r="BH40" s="199"/>
      <c r="BI40" s="919" t="s">
        <v>1</v>
      </c>
    </row>
    <row r="41" spans="1:65" s="161" customFormat="1" ht="14.25" customHeight="1" thickBot="1">
      <c r="A41" s="920"/>
      <c r="B41" s="921"/>
      <c r="C41" s="922"/>
      <c r="D41" s="922"/>
      <c r="E41" s="922"/>
      <c r="F41" s="923"/>
      <c r="G41" s="924">
        <v>2</v>
      </c>
      <c r="H41" s="925" t="str">
        <f>VLOOKUP(BJ$14,[1]eMHH!$I$4:$DV$3046,16,FALSE)</f>
        <v>Land Owned by Other</v>
      </c>
      <c r="I41" s="926"/>
      <c r="J41" s="927"/>
      <c r="K41" s="927"/>
      <c r="L41" s="927"/>
      <c r="M41" s="927"/>
      <c r="N41" s="927"/>
      <c r="O41" s="928" t="str">
        <f>VLOOKUP(BJ$15,[1]eMHH!$I$4:$DU$515,15,FALSE)</f>
        <v>Jireebs</v>
      </c>
      <c r="P41" s="929"/>
      <c r="Q41" s="929"/>
      <c r="R41" s="929"/>
      <c r="S41" s="930" t="s">
        <v>0</v>
      </c>
      <c r="T41" s="607" t="s">
        <v>1</v>
      </c>
      <c r="U41" s="931"/>
      <c r="V41" s="930">
        <v>2</v>
      </c>
      <c r="W41" s="932" t="str">
        <f>VLOOKUP(BJ$16,[1]eMHH!$I$4:$DV$3046,16,FALSE)</f>
        <v>Irrigated</v>
      </c>
      <c r="X41" s="933"/>
      <c r="Y41" s="933"/>
      <c r="Z41" s="934"/>
      <c r="AA41" s="523" t="s">
        <v>0</v>
      </c>
      <c r="AB41" s="935" t="s">
        <v>1</v>
      </c>
      <c r="AC41" s="936"/>
      <c r="AD41" s="937"/>
      <c r="AE41" s="937"/>
      <c r="AF41" s="937"/>
      <c r="AG41" s="937"/>
      <c r="AH41" s="937"/>
      <c r="AI41" s="937"/>
      <c r="AJ41" s="937"/>
      <c r="AK41" s="938"/>
      <c r="AL41" s="939" t="s">
        <v>1</v>
      </c>
      <c r="AM41" s="928"/>
      <c r="AN41" s="929"/>
      <c r="AO41" s="929"/>
      <c r="AP41" s="929"/>
      <c r="AQ41" s="929"/>
      <c r="AR41" s="929"/>
      <c r="AS41" s="929"/>
      <c r="AT41" s="929"/>
      <c r="AU41" s="929"/>
      <c r="AV41" s="922"/>
      <c r="AW41" s="939" t="s">
        <v>1</v>
      </c>
      <c r="AX41" s="936" t="str">
        <f>VLOOKUP(BJ$22,[1]eMHH!$I$4:$DV$3046,15,FALSE)</f>
        <v>Afghanis per Kilogram</v>
      </c>
      <c r="AY41" s="937"/>
      <c r="AZ41" s="937"/>
      <c r="BA41" s="937"/>
      <c r="BB41" s="523" t="s">
        <v>0</v>
      </c>
      <c r="BC41" s="935" t="s">
        <v>1</v>
      </c>
      <c r="BD41" s="930">
        <v>3</v>
      </c>
      <c r="BE41" s="940" t="str">
        <f>VLOOKUP(BJ$23,[1]eMHH!$I$4:$DV$3046,17,FALSE)</f>
        <v>Sold to Villagers</v>
      </c>
      <c r="BF41" s="932"/>
      <c r="BG41" s="932"/>
      <c r="BH41" s="932"/>
      <c r="BI41" s="941"/>
    </row>
    <row r="42" spans="1:65" ht="15.75" customHeight="1">
      <c r="A42" s="10" t="str">
        <f>CONCATENATE([1]Sections!$A$1:$E$1," - / - ",[1]Sections!$A$9," ",[1]Sections!$B$9,": ",[1]Sections!$D$9," [ ",[1]Sections!$V$2," ",ROMAN(COUNT($BM$1:$BM$928))," / ",ROMAN(BM42)," ]")</f>
        <v>Male Head of Household Questionnaire - / - Section 6: Agriculture &amp; Products [ Page III / II ]</v>
      </c>
      <c r="B42" s="10"/>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10"/>
      <c r="AY42" s="10"/>
      <c r="AZ42" s="10"/>
      <c r="BA42" s="10"/>
      <c r="BB42" s="10"/>
      <c r="BC42" s="10"/>
      <c r="BD42" s="10"/>
      <c r="BE42" s="10"/>
      <c r="BF42" s="10"/>
      <c r="BG42" s="10"/>
      <c r="BH42" s="10"/>
      <c r="BI42" s="10"/>
      <c r="BM42" s="13">
        <v>2</v>
      </c>
    </row>
    <row r="43" spans="1:65" ht="6" customHeight="1" thickBot="1">
      <c r="A43" s="13"/>
      <c r="B43" s="13"/>
      <c r="C43" s="155"/>
      <c r="D43" s="155"/>
      <c r="E43" s="155"/>
      <c r="F43" s="155"/>
      <c r="G43" s="155"/>
      <c r="H43" s="13"/>
      <c r="I43" s="13"/>
      <c r="J43" s="155"/>
      <c r="K43" s="155"/>
      <c r="L43" s="155"/>
      <c r="M43" s="155"/>
      <c r="N43" s="155"/>
      <c r="O43" s="155"/>
      <c r="P43" s="13"/>
      <c r="Q43" s="13"/>
      <c r="R43" s="155"/>
      <c r="S43" s="155"/>
      <c r="T43" s="155"/>
      <c r="U43" s="155"/>
      <c r="V43" s="155"/>
      <c r="W43" s="13"/>
      <c r="X43" s="13"/>
      <c r="Y43" s="155"/>
      <c r="Z43" s="155"/>
      <c r="AA43" s="174">
        <v>9.34</v>
      </c>
      <c r="AB43" s="174"/>
      <c r="AC43" s="155"/>
      <c r="AD43" s="155"/>
      <c r="AE43" s="155"/>
      <c r="AF43" s="155"/>
      <c r="AG43" s="155"/>
      <c r="AH43" s="13"/>
      <c r="AI43" s="13"/>
      <c r="AJ43" s="155"/>
      <c r="AK43" s="155"/>
      <c r="AL43" s="155"/>
      <c r="AM43" s="155"/>
      <c r="AN43" s="13"/>
      <c r="AO43" s="13"/>
      <c r="AP43" s="155"/>
      <c r="AQ43" s="155"/>
      <c r="AR43" s="155"/>
      <c r="AS43" s="155"/>
      <c r="AT43" s="155"/>
      <c r="AU43" s="199"/>
      <c r="AV43" s="199"/>
      <c r="AW43" s="13"/>
      <c r="AX43" s="13"/>
      <c r="AY43" s="199"/>
      <c r="AZ43" s="199"/>
      <c r="BA43" s="199"/>
      <c r="BB43" s="199"/>
      <c r="BC43" s="199"/>
      <c r="BD43" s="13"/>
      <c r="BE43" s="13"/>
      <c r="BF43" s="199"/>
      <c r="BG43" s="199"/>
      <c r="BH43" s="199"/>
      <c r="BI43" s="199"/>
      <c r="BJ43" s="174">
        <v>9.0299999999999994</v>
      </c>
      <c r="BK43" s="174"/>
    </row>
    <row r="44" spans="1:65" ht="15.75" customHeight="1">
      <c r="A44" s="942" t="str">
        <f>VLOOKUP(BJ$13,[1]eMHH!$I$4:$DV$3046,16,FALSE)</f>
        <v>Winter 2010-11 Agricultural Season</v>
      </c>
      <c r="B44" s="943"/>
      <c r="C44" s="943"/>
      <c r="D44" s="943"/>
      <c r="E44" s="943"/>
      <c r="F44" s="943"/>
      <c r="G44" s="943"/>
      <c r="H44" s="943"/>
      <c r="I44" s="943"/>
      <c r="J44" s="943"/>
      <c r="K44" s="943"/>
      <c r="L44" s="943"/>
      <c r="M44" s="943"/>
      <c r="N44" s="943"/>
      <c r="O44" s="943"/>
      <c r="P44" s="943"/>
      <c r="Q44" s="943"/>
      <c r="R44" s="943"/>
      <c r="S44" s="943"/>
      <c r="T44" s="943"/>
      <c r="U44" s="943"/>
      <c r="V44" s="943"/>
      <c r="W44" s="943"/>
      <c r="X44" s="943"/>
      <c r="Y44" s="943"/>
      <c r="Z44" s="943"/>
      <c r="AA44" s="943"/>
      <c r="AB44" s="943"/>
      <c r="AC44" s="943"/>
      <c r="AD44" s="943"/>
      <c r="AE44" s="943"/>
      <c r="AF44" s="943"/>
      <c r="AG44" s="943"/>
      <c r="AH44" s="943"/>
      <c r="AI44" s="943"/>
      <c r="AJ44" s="943"/>
      <c r="AK44" s="943"/>
      <c r="AL44" s="943"/>
      <c r="AM44" s="943"/>
      <c r="AN44" s="943"/>
      <c r="AO44" s="943"/>
      <c r="AP44" s="943"/>
      <c r="AQ44" s="943"/>
      <c r="AR44" s="943"/>
      <c r="AS44" s="943"/>
      <c r="AT44" s="943"/>
      <c r="AU44" s="943"/>
      <c r="AV44" s="943"/>
      <c r="AW44" s="943"/>
      <c r="AX44" s="943"/>
      <c r="AY44" s="943"/>
      <c r="AZ44" s="943"/>
      <c r="BA44" s="943"/>
      <c r="BB44" s="943"/>
      <c r="BC44" s="943"/>
      <c r="BD44" s="943"/>
      <c r="BE44" s="943"/>
      <c r="BF44" s="943"/>
      <c r="BG44" s="943"/>
      <c r="BH44" s="943"/>
      <c r="BI44" s="944"/>
      <c r="BJ44" s="174" t="s">
        <v>62</v>
      </c>
      <c r="BK44" s="174"/>
      <c r="BL44" s="41"/>
      <c r="BM44" s="41"/>
    </row>
    <row r="45" spans="1:65" ht="15" customHeight="1">
      <c r="A45" s="945">
        <f>VLOOKUP(BJ$13,[1]eMHH!$F$4:$H$3000,3,FALSE)</f>
        <v>6.0399999999999991</v>
      </c>
      <c r="B45" s="946"/>
      <c r="C45" s="173"/>
      <c r="D45" s="173"/>
      <c r="E45" s="173"/>
      <c r="F45" s="849"/>
      <c r="G45" s="850">
        <f>VLOOKUP(BJ$14,[1]eMHH!$F$4:$H$3000,3,FALSE)</f>
        <v>6.0499999999999989</v>
      </c>
      <c r="H45" s="850"/>
      <c r="I45" s="850"/>
      <c r="J45" s="850"/>
      <c r="K45" s="850"/>
      <c r="L45" s="850"/>
      <c r="M45" s="850"/>
      <c r="N45" s="850"/>
      <c r="O45" s="851">
        <f>VLOOKUP(BJ$15,[1]eMHH!$F$4:$H$3000,3,FALSE)</f>
        <v>6.0599999999999987</v>
      </c>
      <c r="P45" s="173"/>
      <c r="Q45" s="173"/>
      <c r="R45" s="173"/>
      <c r="S45" s="173"/>
      <c r="T45" s="946"/>
      <c r="U45" s="946"/>
      <c r="V45" s="947">
        <f>VLOOKUP(BJ$16,[1]eMHH!$F$4:$H$3000,3,FALSE)</f>
        <v>6.0699999999999985</v>
      </c>
      <c r="W45" s="946"/>
      <c r="X45" s="946"/>
      <c r="Y45" s="948"/>
      <c r="Z45" s="947">
        <f>VLOOKUP(BJ$17,[1]eMHH!$F$4:$H$3000,3,FALSE)</f>
        <v>6.0799999999999983</v>
      </c>
      <c r="AA45" s="946"/>
      <c r="AB45" s="946"/>
      <c r="AC45" s="947">
        <f>VLOOKUP(BJ$18,[1]eMHH!$F$4:$H$3000,3,FALSE)</f>
        <v>6.0899999999999981</v>
      </c>
      <c r="AD45" s="946"/>
      <c r="AE45" s="946"/>
      <c r="AF45" s="946"/>
      <c r="AG45" s="946"/>
      <c r="AH45" s="946"/>
      <c r="AI45" s="946"/>
      <c r="AJ45" s="946"/>
      <c r="AK45" s="946"/>
      <c r="AL45" s="948"/>
      <c r="AM45" s="946">
        <f>VLOOKUP(BJ$19,[1]eMHH!$F$4:$H$3000,3,FALSE)</f>
        <v>6.0999999999999979</v>
      </c>
      <c r="AN45" s="946"/>
      <c r="AO45" s="946"/>
      <c r="AP45" s="946"/>
      <c r="AQ45" s="946"/>
      <c r="AR45" s="946"/>
      <c r="AS45" s="946"/>
      <c r="AT45" s="946"/>
      <c r="AU45" s="946"/>
      <c r="AV45" s="946"/>
      <c r="AW45" s="948"/>
      <c r="AX45" s="947">
        <f>VLOOKUP(BJ$22,[1]eMHH!$F$4:$H$3000,3,FALSE)</f>
        <v>6.1099999999999977</v>
      </c>
      <c r="AY45" s="946"/>
      <c r="AZ45" s="946"/>
      <c r="BA45" s="946"/>
      <c r="BB45" s="946"/>
      <c r="BC45" s="948"/>
      <c r="BD45" s="947">
        <f>VLOOKUP(BJ$23,[1]eMHH!$F$4:$H$3000,3,FALSE)</f>
        <v>6.1199999999999974</v>
      </c>
      <c r="BE45" s="946"/>
      <c r="BF45" s="946"/>
      <c r="BG45" s="946"/>
      <c r="BH45" s="946"/>
      <c r="BI45" s="949"/>
      <c r="BJ45" s="174">
        <v>9.02</v>
      </c>
      <c r="BK45" s="174"/>
      <c r="BL45" s="41"/>
      <c r="BM45" s="41"/>
    </row>
    <row r="46" spans="1:65" ht="15" customHeight="1" thickBot="1">
      <c r="A46" s="476" t="s">
        <v>7</v>
      </c>
      <c r="B46" s="950" t="str">
        <f>VLOOKUP(BJ$13,[1]eMHH!$I$4:$DV$3046,19,FALSE)</f>
        <v>No Crops Cultivated in Winter 2010-11 Agricultural Season</v>
      </c>
      <c r="C46" s="884"/>
      <c r="D46" s="884"/>
      <c r="E46" s="884"/>
      <c r="F46" s="884"/>
      <c r="G46" s="884"/>
      <c r="H46" s="884"/>
      <c r="I46" s="884"/>
      <c r="J46" s="884"/>
      <c r="K46" s="884"/>
      <c r="L46" s="951"/>
      <c r="M46" s="951"/>
      <c r="N46" s="884"/>
      <c r="O46" s="885" t="str">
        <f>CONCATENATE("[&gt;&gt; ","Next Season","]")</f>
        <v>[&gt;&gt; Next Season]</v>
      </c>
      <c r="P46" s="884"/>
      <c r="Q46" s="884"/>
      <c r="R46" s="884"/>
      <c r="S46" s="884"/>
      <c r="T46" s="669"/>
      <c r="U46" s="669"/>
      <c r="V46" s="669"/>
      <c r="W46" s="669"/>
      <c r="X46" s="669"/>
      <c r="Y46" s="669"/>
      <c r="Z46" s="669"/>
      <c r="AA46" s="669"/>
      <c r="AB46" s="669"/>
      <c r="AC46" s="669"/>
      <c r="AD46" s="669"/>
      <c r="AE46" s="669"/>
      <c r="AF46" s="669"/>
      <c r="AG46" s="669"/>
      <c r="AH46" s="669"/>
      <c r="AI46" s="669"/>
      <c r="AJ46" s="669"/>
      <c r="AK46" s="669"/>
      <c r="AL46" s="669"/>
      <c r="AM46" s="669"/>
      <c r="AN46" s="669"/>
      <c r="AO46" s="669"/>
      <c r="AP46" s="669"/>
      <c r="AQ46" s="669"/>
      <c r="AR46" s="669"/>
      <c r="AS46" s="669"/>
      <c r="AT46" s="669"/>
      <c r="AU46" s="669"/>
      <c r="AV46" s="669"/>
      <c r="AW46" s="669"/>
      <c r="AX46" s="669"/>
      <c r="AY46" s="669"/>
      <c r="AZ46" s="669"/>
      <c r="BA46" s="669"/>
      <c r="BB46" s="669"/>
      <c r="BC46" s="669"/>
      <c r="BD46" s="669"/>
      <c r="BE46" s="669"/>
      <c r="BF46" s="669"/>
      <c r="BG46" s="669"/>
      <c r="BH46" s="669"/>
      <c r="BI46" s="886"/>
      <c r="BJ46" s="174" t="s">
        <v>63</v>
      </c>
      <c r="BK46" s="174"/>
      <c r="BL46" s="41"/>
      <c r="BM46" s="41"/>
    </row>
    <row r="47" spans="1:65" ht="14.25" customHeight="1">
      <c r="A47" s="887">
        <v>1</v>
      </c>
      <c r="B47" s="888" t="s">
        <v>4</v>
      </c>
      <c r="C47" s="889"/>
      <c r="D47" s="889"/>
      <c r="E47" s="889"/>
      <c r="F47" s="890"/>
      <c r="G47" s="891">
        <v>1</v>
      </c>
      <c r="H47" s="892" t="str">
        <f>VLOOKUP(BJ$14,[1]eMHH!$I$4:$DV$3046,15,FALSE)</f>
        <v>Land Owned by Respondent</v>
      </c>
      <c r="I47" s="892"/>
      <c r="J47" s="892"/>
      <c r="K47" s="892"/>
      <c r="L47" s="892"/>
      <c r="M47" s="892"/>
      <c r="N47" s="892"/>
      <c r="O47" s="888" t="s">
        <v>69</v>
      </c>
      <c r="P47" s="893"/>
      <c r="Q47" s="893"/>
      <c r="R47" s="893"/>
      <c r="S47" s="893"/>
      <c r="T47" s="893"/>
      <c r="U47" s="893"/>
      <c r="V47" s="891">
        <v>1</v>
      </c>
      <c r="W47" s="894" t="str">
        <f>VLOOKUP(BJ$16,[1]eMHH!$I$4:$DV$3046,15,FALSE)</f>
        <v>Rainfed</v>
      </c>
      <c r="X47" s="892"/>
      <c r="Y47" s="895"/>
      <c r="Z47" s="896">
        <v>1</v>
      </c>
      <c r="AA47" s="897" t="str">
        <f>VLOOKUP(BJ$17,[1]eMHH!$I$4:$DV$3046,15,FALSE)</f>
        <v>No</v>
      </c>
      <c r="AB47" s="898"/>
      <c r="AC47" s="896" t="s">
        <v>7</v>
      </c>
      <c r="AD47" s="899" t="str">
        <f>VLOOKUP(BJ$18,[1]eMHH!$I$4:$DV$3046,15,FALSE)</f>
        <v>Not Harvested Yet</v>
      </c>
      <c r="AE47" s="900"/>
      <c r="AF47" s="901"/>
      <c r="AG47" s="901"/>
      <c r="AH47" s="902" t="str">
        <f>CONCATENATE("[&gt;&gt; ","Next Crop","]")</f>
        <v>[&gt;&gt; Next Crop]</v>
      </c>
      <c r="AI47" s="902"/>
      <c r="AJ47" s="902"/>
      <c r="AK47" s="902"/>
      <c r="AL47" s="161"/>
      <c r="AM47" s="896">
        <v>0</v>
      </c>
      <c r="AN47" s="901" t="str">
        <f>VLOOKUP(BJ$19,[1]eMHH!$I$4:$DV$3046,15,FALSE)</f>
        <v>Did Not Sell Harvest</v>
      </c>
      <c r="AO47" s="901"/>
      <c r="AP47" s="901"/>
      <c r="AQ47" s="901"/>
      <c r="AR47" s="900"/>
      <c r="AS47" s="902" t="str">
        <f>CONCATENATE("[&gt;&gt; ","Next Crop","]")</f>
        <v>[&gt;&gt; Next Crop]</v>
      </c>
      <c r="AT47" s="902"/>
      <c r="AU47" s="902"/>
      <c r="AV47" s="902"/>
      <c r="AW47" s="161"/>
      <c r="AX47" s="903" t="s">
        <v>2</v>
      </c>
      <c r="AY47" s="904"/>
      <c r="AZ47" s="904"/>
      <c r="BA47" s="904"/>
      <c r="BB47" s="904"/>
      <c r="BC47" s="904"/>
      <c r="BD47" s="896">
        <v>1</v>
      </c>
      <c r="BE47" s="905" t="str">
        <f>VLOOKUP(BJ$23,[1]eMHH!$I$4:$DV$3046,15,FALSE)</f>
        <v>Sold at Market</v>
      </c>
      <c r="BF47" s="898"/>
      <c r="BG47" s="898"/>
      <c r="BH47" s="898"/>
      <c r="BI47" s="906" t="s">
        <v>0</v>
      </c>
      <c r="BJ47" s="174">
        <v>9.08</v>
      </c>
      <c r="BK47" s="174"/>
    </row>
    <row r="48" spans="1:65" ht="14.25" customHeight="1">
      <c r="A48" s="907"/>
      <c r="B48" s="908"/>
      <c r="C48" s="909"/>
      <c r="D48" s="909"/>
      <c r="E48" s="909"/>
      <c r="F48" s="910"/>
      <c r="G48" s="911"/>
      <c r="H48" s="270"/>
      <c r="I48" s="270"/>
      <c r="J48" s="270"/>
      <c r="K48" s="270"/>
      <c r="L48" s="270"/>
      <c r="M48" s="270"/>
      <c r="N48" s="270"/>
      <c r="O48" s="912"/>
      <c r="P48" s="913"/>
      <c r="Q48" s="913"/>
      <c r="R48" s="913"/>
      <c r="S48" s="913"/>
      <c r="T48" s="913"/>
      <c r="U48" s="913"/>
      <c r="V48" s="911"/>
      <c r="W48" s="390"/>
      <c r="X48" s="391"/>
      <c r="Y48" s="914"/>
      <c r="Z48" s="915">
        <v>2</v>
      </c>
      <c r="AA48" s="410" t="str">
        <f>VLOOKUP(BJ$17,[1]eMHH!$I$4:$DV$3046,16,FALSE)</f>
        <v>Yes</v>
      </c>
      <c r="AB48" s="199"/>
      <c r="AC48" s="916" t="s">
        <v>70</v>
      </c>
      <c r="AD48" s="302"/>
      <c r="AE48" s="302"/>
      <c r="AF48" s="302"/>
      <c r="AG48" s="302"/>
      <c r="AH48" s="302"/>
      <c r="AI48" s="302"/>
      <c r="AJ48" s="302"/>
      <c r="AK48" s="917" t="str">
        <f>VLOOKUP(BJ$18,[1]eMHH!$I$4:$DV$3046,16,FALSE)</f>
        <v>Kilograms</v>
      </c>
      <c r="AL48" s="918" t="s">
        <v>0</v>
      </c>
      <c r="AM48" s="912" t="s">
        <v>70</v>
      </c>
      <c r="AN48" s="913"/>
      <c r="AO48" s="913"/>
      <c r="AP48" s="913"/>
      <c r="AQ48" s="913"/>
      <c r="AR48" s="913"/>
      <c r="AS48" s="913"/>
      <c r="AT48" s="913"/>
      <c r="AU48" s="913"/>
      <c r="AV48" s="917" t="str">
        <f>VLOOKUP(BJ$19,[1]eMHH!$I$4:$DV$3046,16,FALSE)</f>
        <v>Kilograms</v>
      </c>
      <c r="AW48" s="918" t="s">
        <v>0</v>
      </c>
      <c r="AX48" s="916"/>
      <c r="AY48" s="302"/>
      <c r="AZ48" s="302"/>
      <c r="BA48" s="302"/>
      <c r="BB48" s="302"/>
      <c r="BC48" s="302"/>
      <c r="BD48" s="915">
        <v>2</v>
      </c>
      <c r="BE48" s="344" t="str">
        <f>VLOOKUP(BJ$23,[1]eMHH!$I$4:$DV$3046,16,FALSE)</f>
        <v>Sold to Middlemen</v>
      </c>
      <c r="BF48" s="199"/>
      <c r="BG48" s="199"/>
      <c r="BH48" s="199"/>
      <c r="BI48" s="919" t="s">
        <v>1</v>
      </c>
      <c r="BJ48" s="174">
        <v>9.09</v>
      </c>
      <c r="BK48" s="174"/>
    </row>
    <row r="49" spans="1:64" ht="14.25" customHeight="1" thickBot="1">
      <c r="A49" s="920"/>
      <c r="B49" s="921"/>
      <c r="C49" s="922"/>
      <c r="D49" s="922"/>
      <c r="E49" s="922"/>
      <c r="F49" s="923"/>
      <c r="G49" s="924">
        <v>2</v>
      </c>
      <c r="H49" s="925" t="str">
        <f>VLOOKUP(BJ$14,[1]eMHH!$I$4:$DV$3046,16,FALSE)</f>
        <v>Land Owned by Other</v>
      </c>
      <c r="I49" s="926"/>
      <c r="J49" s="927"/>
      <c r="K49" s="927"/>
      <c r="L49" s="927"/>
      <c r="M49" s="927"/>
      <c r="N49" s="927"/>
      <c r="O49" s="928" t="str">
        <f>VLOOKUP(BJ$15,[1]eMHH!$I$4:$DU$515,15,FALSE)</f>
        <v>Jireebs</v>
      </c>
      <c r="P49" s="929"/>
      <c r="Q49" s="929"/>
      <c r="R49" s="929"/>
      <c r="S49" s="930" t="s">
        <v>0</v>
      </c>
      <c r="T49" s="607" t="s">
        <v>1</v>
      </c>
      <c r="U49" s="931"/>
      <c r="V49" s="930">
        <v>2</v>
      </c>
      <c r="W49" s="932" t="str">
        <f>VLOOKUP(BJ$16,[1]eMHH!$I$4:$DV$3046,16,FALSE)</f>
        <v>Irrigated</v>
      </c>
      <c r="X49" s="933"/>
      <c r="Y49" s="933"/>
      <c r="Z49" s="934"/>
      <c r="AA49" s="523" t="s">
        <v>0</v>
      </c>
      <c r="AB49" s="935" t="s">
        <v>1</v>
      </c>
      <c r="AC49" s="936"/>
      <c r="AD49" s="937"/>
      <c r="AE49" s="937"/>
      <c r="AF49" s="937"/>
      <c r="AG49" s="937"/>
      <c r="AH49" s="937"/>
      <c r="AI49" s="937"/>
      <c r="AJ49" s="937"/>
      <c r="AK49" s="938"/>
      <c r="AL49" s="939" t="s">
        <v>1</v>
      </c>
      <c r="AM49" s="928"/>
      <c r="AN49" s="929"/>
      <c r="AO49" s="929"/>
      <c r="AP49" s="929"/>
      <c r="AQ49" s="929"/>
      <c r="AR49" s="929"/>
      <c r="AS49" s="929"/>
      <c r="AT49" s="929"/>
      <c r="AU49" s="929"/>
      <c r="AV49" s="922"/>
      <c r="AW49" s="939" t="s">
        <v>1</v>
      </c>
      <c r="AX49" s="936" t="str">
        <f>VLOOKUP(BJ$22,[1]eMHH!$I$4:$DV$3046,15,FALSE)</f>
        <v>Afghanis per Kilogram</v>
      </c>
      <c r="AY49" s="937"/>
      <c r="AZ49" s="937"/>
      <c r="BA49" s="937"/>
      <c r="BB49" s="523" t="s">
        <v>0</v>
      </c>
      <c r="BC49" s="935" t="s">
        <v>1</v>
      </c>
      <c r="BD49" s="930">
        <v>3</v>
      </c>
      <c r="BE49" s="940" t="str">
        <f>VLOOKUP(BJ$23,[1]eMHH!$I$4:$DV$3046,17,FALSE)</f>
        <v>Sold to Villagers</v>
      </c>
      <c r="BF49" s="932"/>
      <c r="BG49" s="932"/>
      <c r="BH49" s="932"/>
      <c r="BI49" s="941"/>
      <c r="BJ49" s="174" t="s">
        <v>64</v>
      </c>
      <c r="BK49" s="174"/>
    </row>
    <row r="50" spans="1:64" ht="14.25" customHeight="1">
      <c r="A50" s="887">
        <v>2</v>
      </c>
      <c r="B50" s="888" t="s">
        <v>4</v>
      </c>
      <c r="C50" s="889"/>
      <c r="D50" s="889"/>
      <c r="E50" s="889"/>
      <c r="F50" s="890"/>
      <c r="G50" s="891">
        <v>1</v>
      </c>
      <c r="H50" s="892" t="str">
        <f>VLOOKUP(BJ$14,[1]eMHH!$I$4:$DV$3046,15,FALSE)</f>
        <v>Land Owned by Respondent</v>
      </c>
      <c r="I50" s="892"/>
      <c r="J50" s="892"/>
      <c r="K50" s="892"/>
      <c r="L50" s="892"/>
      <c r="M50" s="892"/>
      <c r="N50" s="892"/>
      <c r="O50" s="888" t="s">
        <v>69</v>
      </c>
      <c r="P50" s="893"/>
      <c r="Q50" s="893"/>
      <c r="R50" s="893"/>
      <c r="S50" s="893"/>
      <c r="T50" s="893"/>
      <c r="U50" s="893"/>
      <c r="V50" s="891">
        <v>1</v>
      </c>
      <c r="W50" s="894" t="str">
        <f>VLOOKUP(BJ$16,[1]eMHH!$I$4:$DV$3046,15,FALSE)</f>
        <v>Rainfed</v>
      </c>
      <c r="X50" s="892"/>
      <c r="Y50" s="895"/>
      <c r="Z50" s="896">
        <v>1</v>
      </c>
      <c r="AA50" s="897" t="str">
        <f>VLOOKUP(BJ$17,[1]eMHH!$I$4:$DV$3046,15,FALSE)</f>
        <v>No</v>
      </c>
      <c r="AB50" s="898"/>
      <c r="AC50" s="896" t="s">
        <v>7</v>
      </c>
      <c r="AD50" s="899" t="str">
        <f>VLOOKUP(BJ$18,[1]eMHH!$I$4:$DV$3046,15,FALSE)</f>
        <v>Not Harvested Yet</v>
      </c>
      <c r="AE50" s="900"/>
      <c r="AF50" s="901"/>
      <c r="AG50" s="901"/>
      <c r="AH50" s="902" t="str">
        <f>CONCATENATE("[&gt;&gt; ","Next Crop","]")</f>
        <v>[&gt;&gt; Next Crop]</v>
      </c>
      <c r="AI50" s="902"/>
      <c r="AJ50" s="902"/>
      <c r="AK50" s="902"/>
      <c r="AL50" s="161"/>
      <c r="AM50" s="896">
        <v>0</v>
      </c>
      <c r="AN50" s="901" t="str">
        <f>VLOOKUP(BJ$19,[1]eMHH!$I$4:$DV$3046,15,FALSE)</f>
        <v>Did Not Sell Harvest</v>
      </c>
      <c r="AO50" s="901"/>
      <c r="AP50" s="901"/>
      <c r="AQ50" s="901"/>
      <c r="AR50" s="900"/>
      <c r="AS50" s="902" t="str">
        <f>CONCATENATE("[&gt;&gt; ","Next Crop","]")</f>
        <v>[&gt;&gt; Next Crop]</v>
      </c>
      <c r="AT50" s="902"/>
      <c r="AU50" s="902"/>
      <c r="AV50" s="902"/>
      <c r="AW50" s="161"/>
      <c r="AX50" s="903" t="s">
        <v>2</v>
      </c>
      <c r="AY50" s="904"/>
      <c r="AZ50" s="904"/>
      <c r="BA50" s="904"/>
      <c r="BB50" s="904"/>
      <c r="BC50" s="904"/>
      <c r="BD50" s="896">
        <v>1</v>
      </c>
      <c r="BE50" s="905" t="str">
        <f>VLOOKUP(BJ$23,[1]eMHH!$I$4:$DV$3046,15,FALSE)</f>
        <v>Sold at Market</v>
      </c>
      <c r="BF50" s="898"/>
      <c r="BG50" s="898"/>
      <c r="BH50" s="898"/>
      <c r="BI50" s="906" t="s">
        <v>0</v>
      </c>
      <c r="BJ50" s="174" t="s">
        <v>65</v>
      </c>
      <c r="BK50" s="174"/>
    </row>
    <row r="51" spans="1:64" ht="14.25" customHeight="1">
      <c r="A51" s="907"/>
      <c r="B51" s="908"/>
      <c r="C51" s="909"/>
      <c r="D51" s="909"/>
      <c r="E51" s="909"/>
      <c r="F51" s="910"/>
      <c r="G51" s="911"/>
      <c r="H51" s="270"/>
      <c r="I51" s="270"/>
      <c r="J51" s="270"/>
      <c r="K51" s="270"/>
      <c r="L51" s="270"/>
      <c r="M51" s="270"/>
      <c r="N51" s="270"/>
      <c r="O51" s="912"/>
      <c r="P51" s="913"/>
      <c r="Q51" s="913"/>
      <c r="R51" s="913"/>
      <c r="S51" s="913"/>
      <c r="T51" s="913"/>
      <c r="U51" s="913"/>
      <c r="V51" s="911"/>
      <c r="W51" s="390"/>
      <c r="X51" s="391"/>
      <c r="Y51" s="914"/>
      <c r="Z51" s="915">
        <v>2</v>
      </c>
      <c r="AA51" s="410" t="str">
        <f>VLOOKUP(BJ$17,[1]eMHH!$I$4:$DV$3046,16,FALSE)</f>
        <v>Yes</v>
      </c>
      <c r="AB51" s="199"/>
      <c r="AC51" s="916" t="s">
        <v>70</v>
      </c>
      <c r="AD51" s="302"/>
      <c r="AE51" s="302"/>
      <c r="AF51" s="302"/>
      <c r="AG51" s="302"/>
      <c r="AH51" s="302"/>
      <c r="AI51" s="302"/>
      <c r="AJ51" s="302"/>
      <c r="AK51" s="917" t="str">
        <f>VLOOKUP(BJ$18,[1]eMHH!$I$4:$DV$3046,16,FALSE)</f>
        <v>Kilograms</v>
      </c>
      <c r="AL51" s="918" t="s">
        <v>0</v>
      </c>
      <c r="AM51" s="912" t="s">
        <v>70</v>
      </c>
      <c r="AN51" s="913"/>
      <c r="AO51" s="913"/>
      <c r="AP51" s="913"/>
      <c r="AQ51" s="913"/>
      <c r="AR51" s="913"/>
      <c r="AS51" s="913"/>
      <c r="AT51" s="913"/>
      <c r="AU51" s="913"/>
      <c r="AV51" s="917" t="str">
        <f>VLOOKUP(BJ$19,[1]eMHH!$I$4:$DV$3046,16,FALSE)</f>
        <v>Kilograms</v>
      </c>
      <c r="AW51" s="918" t="s">
        <v>0</v>
      </c>
      <c r="AX51" s="916"/>
      <c r="AY51" s="302"/>
      <c r="AZ51" s="302"/>
      <c r="BA51" s="302"/>
      <c r="BB51" s="302"/>
      <c r="BC51" s="302"/>
      <c r="BD51" s="915">
        <v>2</v>
      </c>
      <c r="BE51" s="344" t="str">
        <f>VLOOKUP(BJ$23,[1]eMHH!$I$4:$DV$3046,16,FALSE)</f>
        <v>Sold to Middlemen</v>
      </c>
      <c r="BF51" s="199"/>
      <c r="BG51" s="199"/>
      <c r="BH51" s="199"/>
      <c r="BI51" s="919" t="s">
        <v>1</v>
      </c>
      <c r="BJ51" s="161"/>
      <c r="BK51" s="41"/>
    </row>
    <row r="52" spans="1:64" ht="14.25" customHeight="1" thickBot="1">
      <c r="A52" s="920"/>
      <c r="B52" s="921"/>
      <c r="C52" s="922"/>
      <c r="D52" s="922"/>
      <c r="E52" s="922"/>
      <c r="F52" s="923"/>
      <c r="G52" s="924">
        <v>2</v>
      </c>
      <c r="H52" s="925" t="str">
        <f>VLOOKUP(BJ$14,[1]eMHH!$I$4:$DV$3046,16,FALSE)</f>
        <v>Land Owned by Other</v>
      </c>
      <c r="I52" s="926"/>
      <c r="J52" s="927"/>
      <c r="K52" s="927"/>
      <c r="L52" s="927"/>
      <c r="M52" s="927"/>
      <c r="N52" s="927"/>
      <c r="O52" s="928" t="str">
        <f>VLOOKUP(BJ$15,[1]eMHH!$I$4:$DU$515,15,FALSE)</f>
        <v>Jireebs</v>
      </c>
      <c r="P52" s="929"/>
      <c r="Q52" s="929"/>
      <c r="R52" s="929"/>
      <c r="S52" s="930" t="s">
        <v>0</v>
      </c>
      <c r="T52" s="607" t="s">
        <v>1</v>
      </c>
      <c r="U52" s="931"/>
      <c r="V52" s="930">
        <v>2</v>
      </c>
      <c r="W52" s="932" t="str">
        <f>VLOOKUP(BJ$16,[1]eMHH!$I$4:$DV$3046,16,FALSE)</f>
        <v>Irrigated</v>
      </c>
      <c r="X52" s="933"/>
      <c r="Y52" s="933"/>
      <c r="Z52" s="934"/>
      <c r="AA52" s="523" t="s">
        <v>0</v>
      </c>
      <c r="AB52" s="935" t="s">
        <v>1</v>
      </c>
      <c r="AC52" s="936"/>
      <c r="AD52" s="937"/>
      <c r="AE52" s="937"/>
      <c r="AF52" s="937"/>
      <c r="AG52" s="937"/>
      <c r="AH52" s="937"/>
      <c r="AI52" s="937"/>
      <c r="AJ52" s="937"/>
      <c r="AK52" s="938"/>
      <c r="AL52" s="939" t="s">
        <v>1</v>
      </c>
      <c r="AM52" s="928"/>
      <c r="AN52" s="929"/>
      <c r="AO52" s="929"/>
      <c r="AP52" s="929"/>
      <c r="AQ52" s="929"/>
      <c r="AR52" s="929"/>
      <c r="AS52" s="929"/>
      <c r="AT52" s="929"/>
      <c r="AU52" s="929"/>
      <c r="AV52" s="922"/>
      <c r="AW52" s="939" t="s">
        <v>1</v>
      </c>
      <c r="AX52" s="936" t="str">
        <f>VLOOKUP(BJ$22,[1]eMHH!$I$4:$DV$3046,15,FALSE)</f>
        <v>Afghanis per Kilogram</v>
      </c>
      <c r="AY52" s="937"/>
      <c r="AZ52" s="937"/>
      <c r="BA52" s="937"/>
      <c r="BB52" s="523" t="s">
        <v>0</v>
      </c>
      <c r="BC52" s="935" t="s">
        <v>1</v>
      </c>
      <c r="BD52" s="930">
        <v>3</v>
      </c>
      <c r="BE52" s="940" t="str">
        <f>VLOOKUP(BJ$23,[1]eMHH!$I$4:$DV$3046,17,FALSE)</f>
        <v>Sold to Villagers</v>
      </c>
      <c r="BF52" s="932"/>
      <c r="BG52" s="932"/>
      <c r="BH52" s="932"/>
      <c r="BI52" s="941"/>
      <c r="BJ52" s="161"/>
      <c r="BK52" s="41"/>
      <c r="BL52" s="41"/>
    </row>
    <row r="53" spans="1:64" ht="14.25" customHeight="1">
      <c r="A53" s="887">
        <v>3</v>
      </c>
      <c r="B53" s="888" t="s">
        <v>4</v>
      </c>
      <c r="C53" s="889"/>
      <c r="D53" s="889"/>
      <c r="E53" s="889"/>
      <c r="F53" s="890"/>
      <c r="G53" s="891">
        <v>1</v>
      </c>
      <c r="H53" s="892" t="str">
        <f>VLOOKUP(BJ$14,[1]eMHH!$I$4:$DV$3046,15,FALSE)</f>
        <v>Land Owned by Respondent</v>
      </c>
      <c r="I53" s="892"/>
      <c r="J53" s="892"/>
      <c r="K53" s="892"/>
      <c r="L53" s="892"/>
      <c r="M53" s="892"/>
      <c r="N53" s="892"/>
      <c r="O53" s="888" t="s">
        <v>69</v>
      </c>
      <c r="P53" s="893"/>
      <c r="Q53" s="893"/>
      <c r="R53" s="893"/>
      <c r="S53" s="893"/>
      <c r="T53" s="893"/>
      <c r="U53" s="893"/>
      <c r="V53" s="891">
        <v>1</v>
      </c>
      <c r="W53" s="894" t="str">
        <f>VLOOKUP(BJ$16,[1]eMHH!$I$4:$DV$3046,15,FALSE)</f>
        <v>Rainfed</v>
      </c>
      <c r="X53" s="892"/>
      <c r="Y53" s="895"/>
      <c r="Z53" s="896">
        <v>1</v>
      </c>
      <c r="AA53" s="897" t="str">
        <f>VLOOKUP(BJ$17,[1]eMHH!$I$4:$DV$3046,15,FALSE)</f>
        <v>No</v>
      </c>
      <c r="AB53" s="898"/>
      <c r="AC53" s="896" t="s">
        <v>7</v>
      </c>
      <c r="AD53" s="899" t="str">
        <f>VLOOKUP(BJ$18,[1]eMHH!$I$4:$DV$3046,15,FALSE)</f>
        <v>Not Harvested Yet</v>
      </c>
      <c r="AE53" s="900"/>
      <c r="AF53" s="901"/>
      <c r="AG53" s="901"/>
      <c r="AH53" s="902" t="str">
        <f>CONCATENATE("[&gt;&gt; ","Next Crop","]")</f>
        <v>[&gt;&gt; Next Crop]</v>
      </c>
      <c r="AI53" s="902"/>
      <c r="AJ53" s="902"/>
      <c r="AK53" s="902"/>
      <c r="AL53" s="161"/>
      <c r="AM53" s="896">
        <v>0</v>
      </c>
      <c r="AN53" s="901" t="str">
        <f>VLOOKUP(BJ$19,[1]eMHH!$I$4:$DV$3046,15,FALSE)</f>
        <v>Did Not Sell Harvest</v>
      </c>
      <c r="AO53" s="901"/>
      <c r="AP53" s="901"/>
      <c r="AQ53" s="901"/>
      <c r="AR53" s="900"/>
      <c r="AS53" s="902" t="str">
        <f>CONCATENATE("[&gt;&gt; ","Next Crop","]")</f>
        <v>[&gt;&gt; Next Crop]</v>
      </c>
      <c r="AT53" s="902"/>
      <c r="AU53" s="902"/>
      <c r="AV53" s="902"/>
      <c r="AW53" s="161"/>
      <c r="AX53" s="903" t="s">
        <v>2</v>
      </c>
      <c r="AY53" s="904"/>
      <c r="AZ53" s="904"/>
      <c r="BA53" s="904"/>
      <c r="BB53" s="904"/>
      <c r="BC53" s="904"/>
      <c r="BD53" s="896">
        <v>1</v>
      </c>
      <c r="BE53" s="905" t="str">
        <f>VLOOKUP(BJ$23,[1]eMHH!$I$4:$DV$3046,15,FALSE)</f>
        <v>Sold at Market</v>
      </c>
      <c r="BF53" s="898"/>
      <c r="BG53" s="898"/>
      <c r="BH53" s="898"/>
      <c r="BI53" s="906" t="s">
        <v>0</v>
      </c>
      <c r="BJ53" s="161"/>
      <c r="BK53" s="41"/>
      <c r="BL53" s="41"/>
    </row>
    <row r="54" spans="1:64" ht="14.25" customHeight="1">
      <c r="A54" s="907"/>
      <c r="B54" s="908"/>
      <c r="C54" s="909"/>
      <c r="D54" s="909"/>
      <c r="E54" s="909"/>
      <c r="F54" s="910"/>
      <c r="G54" s="911"/>
      <c r="H54" s="270"/>
      <c r="I54" s="270"/>
      <c r="J54" s="270"/>
      <c r="K54" s="270"/>
      <c r="L54" s="270"/>
      <c r="M54" s="270"/>
      <c r="N54" s="270"/>
      <c r="O54" s="912"/>
      <c r="P54" s="913"/>
      <c r="Q54" s="913"/>
      <c r="R54" s="913"/>
      <c r="S54" s="913"/>
      <c r="T54" s="913"/>
      <c r="U54" s="913"/>
      <c r="V54" s="911"/>
      <c r="W54" s="390"/>
      <c r="X54" s="391"/>
      <c r="Y54" s="914"/>
      <c r="Z54" s="915">
        <v>2</v>
      </c>
      <c r="AA54" s="410" t="str">
        <f>VLOOKUP(BJ$17,[1]eMHH!$I$4:$DV$3046,16,FALSE)</f>
        <v>Yes</v>
      </c>
      <c r="AB54" s="199"/>
      <c r="AC54" s="916" t="s">
        <v>70</v>
      </c>
      <c r="AD54" s="302"/>
      <c r="AE54" s="302"/>
      <c r="AF54" s="302"/>
      <c r="AG54" s="302"/>
      <c r="AH54" s="302"/>
      <c r="AI54" s="302"/>
      <c r="AJ54" s="302"/>
      <c r="AK54" s="917" t="str">
        <f>VLOOKUP(BJ$18,[1]eMHH!$I$4:$DV$3046,16,FALSE)</f>
        <v>Kilograms</v>
      </c>
      <c r="AL54" s="918" t="s">
        <v>0</v>
      </c>
      <c r="AM54" s="912" t="s">
        <v>70</v>
      </c>
      <c r="AN54" s="913"/>
      <c r="AO54" s="913"/>
      <c r="AP54" s="913"/>
      <c r="AQ54" s="913"/>
      <c r="AR54" s="913"/>
      <c r="AS54" s="913"/>
      <c r="AT54" s="913"/>
      <c r="AU54" s="913"/>
      <c r="AV54" s="917" t="str">
        <f>VLOOKUP(BJ$19,[1]eMHH!$I$4:$DV$3046,16,FALSE)</f>
        <v>Kilograms</v>
      </c>
      <c r="AW54" s="918" t="s">
        <v>0</v>
      </c>
      <c r="AX54" s="916"/>
      <c r="AY54" s="302"/>
      <c r="AZ54" s="302"/>
      <c r="BA54" s="302"/>
      <c r="BB54" s="302"/>
      <c r="BC54" s="302"/>
      <c r="BD54" s="915">
        <v>2</v>
      </c>
      <c r="BE54" s="344" t="str">
        <f>VLOOKUP(BJ$23,[1]eMHH!$I$4:$DV$3046,16,FALSE)</f>
        <v>Sold to Middlemen</v>
      </c>
      <c r="BF54" s="199"/>
      <c r="BG54" s="199"/>
      <c r="BH54" s="199"/>
      <c r="BI54" s="919" t="s">
        <v>1</v>
      </c>
      <c r="BJ54" s="161"/>
      <c r="BK54" s="41"/>
      <c r="BL54" s="41"/>
    </row>
    <row r="55" spans="1:64" ht="14.25" customHeight="1" thickBot="1">
      <c r="A55" s="920"/>
      <c r="B55" s="921"/>
      <c r="C55" s="922"/>
      <c r="D55" s="922"/>
      <c r="E55" s="922"/>
      <c r="F55" s="923"/>
      <c r="G55" s="924">
        <v>2</v>
      </c>
      <c r="H55" s="925" t="str">
        <f>VLOOKUP(BJ$14,[1]eMHH!$I$4:$DV$3046,16,FALSE)</f>
        <v>Land Owned by Other</v>
      </c>
      <c r="I55" s="926"/>
      <c r="J55" s="927"/>
      <c r="K55" s="927"/>
      <c r="L55" s="927"/>
      <c r="M55" s="927"/>
      <c r="N55" s="927"/>
      <c r="O55" s="928" t="str">
        <f>VLOOKUP(BJ$15,[1]eMHH!$I$4:$DU$515,15,FALSE)</f>
        <v>Jireebs</v>
      </c>
      <c r="P55" s="929"/>
      <c r="Q55" s="929"/>
      <c r="R55" s="929"/>
      <c r="S55" s="930" t="s">
        <v>0</v>
      </c>
      <c r="T55" s="607" t="s">
        <v>1</v>
      </c>
      <c r="U55" s="931"/>
      <c r="V55" s="930">
        <v>2</v>
      </c>
      <c r="W55" s="932" t="str">
        <f>VLOOKUP(BJ$16,[1]eMHH!$I$4:$DV$3046,16,FALSE)</f>
        <v>Irrigated</v>
      </c>
      <c r="X55" s="933"/>
      <c r="Y55" s="933"/>
      <c r="Z55" s="934"/>
      <c r="AA55" s="523" t="s">
        <v>0</v>
      </c>
      <c r="AB55" s="935" t="s">
        <v>1</v>
      </c>
      <c r="AC55" s="936"/>
      <c r="AD55" s="937"/>
      <c r="AE55" s="937"/>
      <c r="AF55" s="937"/>
      <c r="AG55" s="937"/>
      <c r="AH55" s="937"/>
      <c r="AI55" s="937"/>
      <c r="AJ55" s="937"/>
      <c r="AK55" s="938"/>
      <c r="AL55" s="939" t="s">
        <v>1</v>
      </c>
      <c r="AM55" s="928"/>
      <c r="AN55" s="929"/>
      <c r="AO55" s="929"/>
      <c r="AP55" s="929"/>
      <c r="AQ55" s="929"/>
      <c r="AR55" s="929"/>
      <c r="AS55" s="929"/>
      <c r="AT55" s="929"/>
      <c r="AU55" s="929"/>
      <c r="AV55" s="922"/>
      <c r="AW55" s="939" t="s">
        <v>1</v>
      </c>
      <c r="AX55" s="936" t="str">
        <f>VLOOKUP(BJ$22,[1]eMHH!$I$4:$DV$3046,15,FALSE)</f>
        <v>Afghanis per Kilogram</v>
      </c>
      <c r="AY55" s="937"/>
      <c r="AZ55" s="937"/>
      <c r="BA55" s="937"/>
      <c r="BB55" s="523" t="s">
        <v>0</v>
      </c>
      <c r="BC55" s="935" t="s">
        <v>1</v>
      </c>
      <c r="BD55" s="930">
        <v>3</v>
      </c>
      <c r="BE55" s="940" t="str">
        <f>VLOOKUP(BJ$23,[1]eMHH!$I$4:$DV$3046,17,FALSE)</f>
        <v>Sold to Villagers</v>
      </c>
      <c r="BF55" s="932"/>
      <c r="BG55" s="932"/>
      <c r="BH55" s="932"/>
      <c r="BI55" s="941"/>
      <c r="BJ55" s="161"/>
      <c r="BK55" s="41"/>
      <c r="BL55" s="41"/>
    </row>
    <row r="56" spans="1:64" s="161" customFormat="1" ht="14.25" customHeight="1">
      <c r="A56" s="887">
        <v>4</v>
      </c>
      <c r="B56" s="888" t="s">
        <v>4</v>
      </c>
      <c r="C56" s="889"/>
      <c r="D56" s="889"/>
      <c r="E56" s="889"/>
      <c r="F56" s="890"/>
      <c r="G56" s="891">
        <v>1</v>
      </c>
      <c r="H56" s="892" t="str">
        <f>VLOOKUP(BJ$14,[1]eMHH!$I$4:$DV$3046,15,FALSE)</f>
        <v>Land Owned by Respondent</v>
      </c>
      <c r="I56" s="892"/>
      <c r="J56" s="892"/>
      <c r="K56" s="892"/>
      <c r="L56" s="892"/>
      <c r="M56" s="892"/>
      <c r="N56" s="892"/>
      <c r="O56" s="888" t="s">
        <v>69</v>
      </c>
      <c r="P56" s="893"/>
      <c r="Q56" s="893"/>
      <c r="R56" s="893"/>
      <c r="S56" s="893"/>
      <c r="T56" s="893"/>
      <c r="U56" s="893"/>
      <c r="V56" s="891">
        <v>1</v>
      </c>
      <c r="W56" s="894" t="str">
        <f>VLOOKUP(BJ$16,[1]eMHH!$I$4:$DV$3046,15,FALSE)</f>
        <v>Rainfed</v>
      </c>
      <c r="X56" s="892"/>
      <c r="Y56" s="895"/>
      <c r="Z56" s="896">
        <v>1</v>
      </c>
      <c r="AA56" s="897" t="str">
        <f>VLOOKUP(BJ$17,[1]eMHH!$I$4:$DV$3046,15,FALSE)</f>
        <v>No</v>
      </c>
      <c r="AB56" s="898"/>
      <c r="AC56" s="896" t="s">
        <v>7</v>
      </c>
      <c r="AD56" s="899" t="str">
        <f>VLOOKUP(BJ$18,[1]eMHH!$I$4:$DV$3046,15,FALSE)</f>
        <v>Not Harvested Yet</v>
      </c>
      <c r="AE56" s="900"/>
      <c r="AF56" s="901"/>
      <c r="AG56" s="901"/>
      <c r="AH56" s="902" t="str">
        <f>CONCATENATE("[&gt;&gt; ","Next Crop","]")</f>
        <v>[&gt;&gt; Next Crop]</v>
      </c>
      <c r="AI56" s="902"/>
      <c r="AJ56" s="902"/>
      <c r="AK56" s="902"/>
      <c r="AM56" s="896">
        <v>0</v>
      </c>
      <c r="AN56" s="901" t="str">
        <f>VLOOKUP(BJ$19,[1]eMHH!$I$4:$DV$3046,15,FALSE)</f>
        <v>Did Not Sell Harvest</v>
      </c>
      <c r="AO56" s="901"/>
      <c r="AP56" s="901"/>
      <c r="AQ56" s="901"/>
      <c r="AR56" s="900"/>
      <c r="AS56" s="902" t="str">
        <f>CONCATENATE("[&gt;&gt; ","Next Crop","]")</f>
        <v>[&gt;&gt; Next Crop]</v>
      </c>
      <c r="AT56" s="902"/>
      <c r="AU56" s="902"/>
      <c r="AV56" s="902"/>
      <c r="AX56" s="903" t="s">
        <v>2</v>
      </c>
      <c r="AY56" s="904"/>
      <c r="AZ56" s="904"/>
      <c r="BA56" s="904"/>
      <c r="BB56" s="904"/>
      <c r="BC56" s="904"/>
      <c r="BD56" s="896">
        <v>1</v>
      </c>
      <c r="BE56" s="905" t="str">
        <f>VLOOKUP(BJ$23,[1]eMHH!$I$4:$DV$3046,15,FALSE)</f>
        <v>Sold at Market</v>
      </c>
      <c r="BF56" s="898"/>
      <c r="BG56" s="898"/>
      <c r="BH56" s="898"/>
      <c r="BI56" s="906" t="s">
        <v>0</v>
      </c>
    </row>
    <row r="57" spans="1:64" s="161" customFormat="1" ht="14.25" customHeight="1">
      <c r="A57" s="907"/>
      <c r="B57" s="908"/>
      <c r="C57" s="909"/>
      <c r="D57" s="909"/>
      <c r="E57" s="909"/>
      <c r="F57" s="910"/>
      <c r="G57" s="911"/>
      <c r="H57" s="270"/>
      <c r="I57" s="270"/>
      <c r="J57" s="270"/>
      <c r="K57" s="270"/>
      <c r="L57" s="270"/>
      <c r="M57" s="270"/>
      <c r="N57" s="270"/>
      <c r="O57" s="912"/>
      <c r="P57" s="913"/>
      <c r="Q57" s="913"/>
      <c r="R57" s="913"/>
      <c r="S57" s="913"/>
      <c r="T57" s="913"/>
      <c r="U57" s="913"/>
      <c r="V57" s="911"/>
      <c r="W57" s="390"/>
      <c r="X57" s="391"/>
      <c r="Y57" s="914"/>
      <c r="Z57" s="915">
        <v>2</v>
      </c>
      <c r="AA57" s="410" t="str">
        <f>VLOOKUP(BJ$17,[1]eMHH!$I$4:$DV$3046,16,FALSE)</f>
        <v>Yes</v>
      </c>
      <c r="AB57" s="199"/>
      <c r="AC57" s="916" t="s">
        <v>70</v>
      </c>
      <c r="AD57" s="302"/>
      <c r="AE57" s="302"/>
      <c r="AF57" s="302"/>
      <c r="AG57" s="302"/>
      <c r="AH57" s="302"/>
      <c r="AI57" s="302"/>
      <c r="AJ57" s="302"/>
      <c r="AK57" s="917" t="str">
        <f>VLOOKUP(BJ$18,[1]eMHH!$I$4:$DV$3046,16,FALSE)</f>
        <v>Kilograms</v>
      </c>
      <c r="AL57" s="918" t="s">
        <v>0</v>
      </c>
      <c r="AM57" s="912" t="s">
        <v>70</v>
      </c>
      <c r="AN57" s="913"/>
      <c r="AO57" s="913"/>
      <c r="AP57" s="913"/>
      <c r="AQ57" s="913"/>
      <c r="AR57" s="913"/>
      <c r="AS57" s="913"/>
      <c r="AT57" s="913"/>
      <c r="AU57" s="913"/>
      <c r="AV57" s="917" t="str">
        <f>VLOOKUP(BJ$19,[1]eMHH!$I$4:$DV$3046,16,FALSE)</f>
        <v>Kilograms</v>
      </c>
      <c r="AW57" s="918" t="s">
        <v>0</v>
      </c>
      <c r="AX57" s="916"/>
      <c r="AY57" s="302"/>
      <c r="AZ57" s="302"/>
      <c r="BA57" s="302"/>
      <c r="BB57" s="302"/>
      <c r="BC57" s="302"/>
      <c r="BD57" s="915">
        <v>2</v>
      </c>
      <c r="BE57" s="344" t="str">
        <f>VLOOKUP(BJ$23,[1]eMHH!$I$4:$DV$3046,16,FALSE)</f>
        <v>Sold to Middlemen</v>
      </c>
      <c r="BF57" s="199"/>
      <c r="BG57" s="199"/>
      <c r="BH57" s="199"/>
      <c r="BI57" s="919" t="s">
        <v>1</v>
      </c>
    </row>
    <row r="58" spans="1:64" s="161" customFormat="1" ht="14.25" customHeight="1" thickBot="1">
      <c r="A58" s="920"/>
      <c r="B58" s="921"/>
      <c r="C58" s="922"/>
      <c r="D58" s="922"/>
      <c r="E58" s="922"/>
      <c r="F58" s="923"/>
      <c r="G58" s="924">
        <v>2</v>
      </c>
      <c r="H58" s="925" t="str">
        <f>VLOOKUP(BJ$14,[1]eMHH!$I$4:$DV$3046,16,FALSE)</f>
        <v>Land Owned by Other</v>
      </c>
      <c r="I58" s="926"/>
      <c r="J58" s="927"/>
      <c r="K58" s="927"/>
      <c r="L58" s="927"/>
      <c r="M58" s="927"/>
      <c r="N58" s="927"/>
      <c r="O58" s="928" t="str">
        <f>VLOOKUP(BJ$15,[1]eMHH!$I$4:$DU$515,15,FALSE)</f>
        <v>Jireebs</v>
      </c>
      <c r="P58" s="929"/>
      <c r="Q58" s="929"/>
      <c r="R58" s="929"/>
      <c r="S58" s="930" t="s">
        <v>0</v>
      </c>
      <c r="T58" s="607" t="s">
        <v>1</v>
      </c>
      <c r="U58" s="931"/>
      <c r="V58" s="930">
        <v>2</v>
      </c>
      <c r="W58" s="932" t="str">
        <f>VLOOKUP(BJ$16,[1]eMHH!$I$4:$DV$3046,16,FALSE)</f>
        <v>Irrigated</v>
      </c>
      <c r="X58" s="933"/>
      <c r="Y58" s="933"/>
      <c r="Z58" s="934"/>
      <c r="AA58" s="523" t="s">
        <v>0</v>
      </c>
      <c r="AB58" s="935" t="s">
        <v>1</v>
      </c>
      <c r="AC58" s="936"/>
      <c r="AD58" s="937"/>
      <c r="AE58" s="937"/>
      <c r="AF58" s="937"/>
      <c r="AG58" s="937"/>
      <c r="AH58" s="937"/>
      <c r="AI58" s="937"/>
      <c r="AJ58" s="937"/>
      <c r="AK58" s="938"/>
      <c r="AL58" s="939" t="s">
        <v>1</v>
      </c>
      <c r="AM58" s="928"/>
      <c r="AN58" s="929"/>
      <c r="AO58" s="929"/>
      <c r="AP58" s="929"/>
      <c r="AQ58" s="929"/>
      <c r="AR58" s="929"/>
      <c r="AS58" s="929"/>
      <c r="AT58" s="929"/>
      <c r="AU58" s="929"/>
      <c r="AV58" s="922"/>
      <c r="AW58" s="939" t="s">
        <v>1</v>
      </c>
      <c r="AX58" s="936" t="str">
        <f>VLOOKUP(BJ$22,[1]eMHH!$I$4:$DV$3046,15,FALSE)</f>
        <v>Afghanis per Kilogram</v>
      </c>
      <c r="AY58" s="937"/>
      <c r="AZ58" s="937"/>
      <c r="BA58" s="937"/>
      <c r="BB58" s="523" t="s">
        <v>0</v>
      </c>
      <c r="BC58" s="935" t="s">
        <v>1</v>
      </c>
      <c r="BD58" s="930">
        <v>3</v>
      </c>
      <c r="BE58" s="940" t="str">
        <f>VLOOKUP(BJ$23,[1]eMHH!$I$4:$DV$3046,17,FALSE)</f>
        <v>Sold to Villagers</v>
      </c>
      <c r="BF58" s="932"/>
      <c r="BG58" s="932"/>
      <c r="BH58" s="932"/>
      <c r="BI58" s="941"/>
    </row>
    <row r="59" spans="1:64" s="161" customFormat="1" ht="14.25" customHeight="1">
      <c r="A59" s="887">
        <v>5</v>
      </c>
      <c r="B59" s="888" t="s">
        <v>4</v>
      </c>
      <c r="C59" s="889"/>
      <c r="D59" s="889"/>
      <c r="E59" s="889"/>
      <c r="F59" s="890"/>
      <c r="G59" s="891">
        <v>1</v>
      </c>
      <c r="H59" s="892" t="str">
        <f>VLOOKUP(BJ$14,[1]eMHH!$I$4:$DV$3046,15,FALSE)</f>
        <v>Land Owned by Respondent</v>
      </c>
      <c r="I59" s="892"/>
      <c r="J59" s="892"/>
      <c r="K59" s="892"/>
      <c r="L59" s="892"/>
      <c r="M59" s="892"/>
      <c r="N59" s="892"/>
      <c r="O59" s="888" t="s">
        <v>69</v>
      </c>
      <c r="P59" s="893"/>
      <c r="Q59" s="893"/>
      <c r="R59" s="893"/>
      <c r="S59" s="893"/>
      <c r="T59" s="893"/>
      <c r="U59" s="893"/>
      <c r="V59" s="891">
        <v>1</v>
      </c>
      <c r="W59" s="894" t="str">
        <f>VLOOKUP(BJ$16,[1]eMHH!$I$4:$DV$3046,15,FALSE)</f>
        <v>Rainfed</v>
      </c>
      <c r="X59" s="892"/>
      <c r="Y59" s="895"/>
      <c r="Z59" s="896">
        <v>1</v>
      </c>
      <c r="AA59" s="897" t="str">
        <f>VLOOKUP(BJ$17,[1]eMHH!$I$4:$DV$3046,15,FALSE)</f>
        <v>No</v>
      </c>
      <c r="AB59" s="898"/>
      <c r="AC59" s="896" t="s">
        <v>7</v>
      </c>
      <c r="AD59" s="899" t="str">
        <f>VLOOKUP(BJ$18,[1]eMHH!$I$4:$DV$3046,15,FALSE)</f>
        <v>Not Harvested Yet</v>
      </c>
      <c r="AE59" s="900"/>
      <c r="AF59" s="901"/>
      <c r="AG59" s="901"/>
      <c r="AH59" s="902" t="str">
        <f>CONCATENATE("[&gt;&gt; ","Next Crop","]")</f>
        <v>[&gt;&gt; Next Crop]</v>
      </c>
      <c r="AI59" s="902"/>
      <c r="AJ59" s="902"/>
      <c r="AK59" s="902"/>
      <c r="AM59" s="896">
        <v>0</v>
      </c>
      <c r="AN59" s="901" t="str">
        <f>VLOOKUP(BJ$19,[1]eMHH!$I$4:$DV$3046,15,FALSE)</f>
        <v>Did Not Sell Harvest</v>
      </c>
      <c r="AO59" s="901"/>
      <c r="AP59" s="901"/>
      <c r="AQ59" s="901"/>
      <c r="AR59" s="900"/>
      <c r="AS59" s="902" t="str">
        <f>CONCATENATE("[&gt;&gt; ","Next Crop","]")</f>
        <v>[&gt;&gt; Next Crop]</v>
      </c>
      <c r="AT59" s="902"/>
      <c r="AU59" s="902"/>
      <c r="AV59" s="902"/>
      <c r="AX59" s="903" t="s">
        <v>2</v>
      </c>
      <c r="AY59" s="904"/>
      <c r="AZ59" s="904"/>
      <c r="BA59" s="904"/>
      <c r="BB59" s="904"/>
      <c r="BC59" s="904"/>
      <c r="BD59" s="896">
        <v>1</v>
      </c>
      <c r="BE59" s="905" t="str">
        <f>VLOOKUP(BJ$23,[1]eMHH!$I$4:$DV$3046,15,FALSE)</f>
        <v>Sold at Market</v>
      </c>
      <c r="BF59" s="898"/>
      <c r="BG59" s="898"/>
      <c r="BH59" s="898"/>
      <c r="BI59" s="906" t="s">
        <v>0</v>
      </c>
    </row>
    <row r="60" spans="1:64" s="161" customFormat="1" ht="14.25" customHeight="1">
      <c r="A60" s="907"/>
      <c r="B60" s="908"/>
      <c r="C60" s="909"/>
      <c r="D60" s="909"/>
      <c r="E60" s="909"/>
      <c r="F60" s="910"/>
      <c r="G60" s="911"/>
      <c r="H60" s="270"/>
      <c r="I60" s="270"/>
      <c r="J60" s="270"/>
      <c r="K60" s="270"/>
      <c r="L60" s="270"/>
      <c r="M60" s="270"/>
      <c r="N60" s="270"/>
      <c r="O60" s="912"/>
      <c r="P60" s="913"/>
      <c r="Q60" s="913"/>
      <c r="R60" s="913"/>
      <c r="S60" s="913"/>
      <c r="T60" s="913"/>
      <c r="U60" s="913"/>
      <c r="V60" s="911"/>
      <c r="W60" s="390"/>
      <c r="X60" s="391"/>
      <c r="Y60" s="914"/>
      <c r="Z60" s="915">
        <v>2</v>
      </c>
      <c r="AA60" s="410" t="str">
        <f>VLOOKUP(BJ$17,[1]eMHH!$I$4:$DV$3046,16,FALSE)</f>
        <v>Yes</v>
      </c>
      <c r="AB60" s="199"/>
      <c r="AC60" s="916" t="s">
        <v>70</v>
      </c>
      <c r="AD60" s="302"/>
      <c r="AE60" s="302"/>
      <c r="AF60" s="302"/>
      <c r="AG60" s="302"/>
      <c r="AH60" s="302"/>
      <c r="AI60" s="302"/>
      <c r="AJ60" s="302"/>
      <c r="AK60" s="917" t="str">
        <f>VLOOKUP(BJ$18,[1]eMHH!$I$4:$DV$3046,16,FALSE)</f>
        <v>Kilograms</v>
      </c>
      <c r="AL60" s="918" t="s">
        <v>0</v>
      </c>
      <c r="AM60" s="912" t="s">
        <v>70</v>
      </c>
      <c r="AN60" s="913"/>
      <c r="AO60" s="913"/>
      <c r="AP60" s="913"/>
      <c r="AQ60" s="913"/>
      <c r="AR60" s="913"/>
      <c r="AS60" s="913"/>
      <c r="AT60" s="913"/>
      <c r="AU60" s="913"/>
      <c r="AV60" s="917" t="str">
        <f>VLOOKUP(BJ$19,[1]eMHH!$I$4:$DV$3046,16,FALSE)</f>
        <v>Kilograms</v>
      </c>
      <c r="AW60" s="918" t="s">
        <v>0</v>
      </c>
      <c r="AX60" s="916"/>
      <c r="AY60" s="302"/>
      <c r="AZ60" s="302"/>
      <c r="BA60" s="302"/>
      <c r="BB60" s="302"/>
      <c r="BC60" s="302"/>
      <c r="BD60" s="915">
        <v>2</v>
      </c>
      <c r="BE60" s="344" t="str">
        <f>VLOOKUP(BJ$23,[1]eMHH!$I$4:$DV$3046,16,FALSE)</f>
        <v>Sold to Middlemen</v>
      </c>
      <c r="BF60" s="199"/>
      <c r="BG60" s="199"/>
      <c r="BH60" s="199"/>
      <c r="BI60" s="919" t="s">
        <v>1</v>
      </c>
    </row>
    <row r="61" spans="1:64" s="161" customFormat="1" ht="14.25" customHeight="1" thickBot="1">
      <c r="A61" s="920"/>
      <c r="B61" s="921"/>
      <c r="C61" s="922"/>
      <c r="D61" s="922"/>
      <c r="E61" s="922"/>
      <c r="F61" s="923"/>
      <c r="G61" s="924">
        <v>2</v>
      </c>
      <c r="H61" s="925" t="str">
        <f>VLOOKUP(BJ$14,[1]eMHH!$I$4:$DV$3046,16,FALSE)</f>
        <v>Land Owned by Other</v>
      </c>
      <c r="I61" s="926"/>
      <c r="J61" s="927"/>
      <c r="K61" s="927"/>
      <c r="L61" s="927"/>
      <c r="M61" s="927"/>
      <c r="N61" s="927"/>
      <c r="O61" s="928" t="str">
        <f>VLOOKUP(BJ$15,[1]eMHH!$I$4:$DU$515,15,FALSE)</f>
        <v>Jireebs</v>
      </c>
      <c r="P61" s="929"/>
      <c r="Q61" s="929"/>
      <c r="R61" s="929"/>
      <c r="S61" s="930" t="s">
        <v>0</v>
      </c>
      <c r="T61" s="607" t="s">
        <v>1</v>
      </c>
      <c r="U61" s="931"/>
      <c r="V61" s="930">
        <v>2</v>
      </c>
      <c r="W61" s="932" t="str">
        <f>VLOOKUP(BJ$16,[1]eMHH!$I$4:$DV$3046,16,FALSE)</f>
        <v>Irrigated</v>
      </c>
      <c r="X61" s="933"/>
      <c r="Y61" s="933"/>
      <c r="Z61" s="934"/>
      <c r="AA61" s="523" t="s">
        <v>0</v>
      </c>
      <c r="AB61" s="935" t="s">
        <v>1</v>
      </c>
      <c r="AC61" s="936"/>
      <c r="AD61" s="937"/>
      <c r="AE61" s="937"/>
      <c r="AF61" s="937"/>
      <c r="AG61" s="937"/>
      <c r="AH61" s="937"/>
      <c r="AI61" s="937"/>
      <c r="AJ61" s="937"/>
      <c r="AK61" s="938"/>
      <c r="AL61" s="939" t="s">
        <v>1</v>
      </c>
      <c r="AM61" s="928"/>
      <c r="AN61" s="929"/>
      <c r="AO61" s="929"/>
      <c r="AP61" s="929"/>
      <c r="AQ61" s="929"/>
      <c r="AR61" s="929"/>
      <c r="AS61" s="929"/>
      <c r="AT61" s="929"/>
      <c r="AU61" s="929"/>
      <c r="AV61" s="922"/>
      <c r="AW61" s="939" t="s">
        <v>1</v>
      </c>
      <c r="AX61" s="936" t="str">
        <f>VLOOKUP(BJ$22,[1]eMHH!$I$4:$DV$3046,15,FALSE)</f>
        <v>Afghanis per Kilogram</v>
      </c>
      <c r="AY61" s="937"/>
      <c r="AZ61" s="937"/>
      <c r="BA61" s="937"/>
      <c r="BB61" s="523" t="s">
        <v>0</v>
      </c>
      <c r="BC61" s="935" t="s">
        <v>1</v>
      </c>
      <c r="BD61" s="930">
        <v>3</v>
      </c>
      <c r="BE61" s="940" t="str">
        <f>VLOOKUP(BJ$23,[1]eMHH!$I$4:$DV$3046,17,FALSE)</f>
        <v>Sold to Villagers</v>
      </c>
      <c r="BF61" s="932"/>
      <c r="BG61" s="932"/>
      <c r="BH61" s="932"/>
      <c r="BI61" s="941"/>
    </row>
    <row r="62" spans="1:64" s="161" customFormat="1" ht="9.9499999999999993" customHeight="1" thickBot="1">
      <c r="A62" s="952"/>
      <c r="B62" s="410"/>
      <c r="C62" s="411"/>
      <c r="D62" s="411"/>
      <c r="E62" s="411"/>
      <c r="F62" s="411"/>
      <c r="G62" s="178"/>
      <c r="H62" s="236"/>
      <c r="I62" s="236"/>
      <c r="J62" s="236"/>
      <c r="K62" s="236"/>
      <c r="L62" s="236"/>
      <c r="M62" s="236"/>
      <c r="N62" s="236"/>
      <c r="O62" s="410"/>
      <c r="P62" s="410"/>
      <c r="Q62" s="410"/>
      <c r="R62" s="410"/>
      <c r="S62" s="410"/>
      <c r="T62" s="410"/>
      <c r="U62" s="410"/>
      <c r="V62" s="178"/>
      <c r="W62" s="236"/>
      <c r="X62" s="236"/>
      <c r="Y62" s="236"/>
      <c r="Z62" s="178"/>
      <c r="AA62" s="410"/>
      <c r="AB62" s="199"/>
      <c r="AC62" s="199"/>
      <c r="AD62" s="199"/>
      <c r="AE62" s="178"/>
      <c r="AF62" s="199"/>
      <c r="AH62" s="199"/>
      <c r="AI62" s="199"/>
      <c r="AJ62" s="720"/>
      <c r="AK62" s="720"/>
      <c r="AL62" s="720"/>
      <c r="AM62" s="720"/>
      <c r="AN62" s="178"/>
      <c r="AO62" s="199"/>
      <c r="AP62" s="199"/>
      <c r="AQ62" s="199"/>
      <c r="AR62" s="199"/>
      <c r="AT62" s="720"/>
      <c r="AU62" s="720"/>
      <c r="AV62" s="720"/>
      <c r="AW62" s="720"/>
      <c r="AX62" s="199"/>
      <c r="AY62" s="199"/>
      <c r="AZ62" s="199"/>
      <c r="BA62" s="199"/>
      <c r="BB62" s="199"/>
      <c r="BC62" s="199"/>
      <c r="BD62" s="178"/>
      <c r="BE62" s="199"/>
      <c r="BF62" s="199"/>
      <c r="BG62" s="199"/>
      <c r="BH62" s="199"/>
      <c r="BI62" s="178"/>
    </row>
    <row r="63" spans="1:64" s="161" customFormat="1" ht="15.75" customHeight="1">
      <c r="A63" s="942" t="str">
        <f>VLOOKUP(BJ$13,[1]eMHH!$I$4:$DV$3046,17,FALSE)</f>
        <v>Spring 2011 Agricultural Season</v>
      </c>
      <c r="B63" s="943"/>
      <c r="C63" s="943"/>
      <c r="D63" s="943"/>
      <c r="E63" s="943"/>
      <c r="F63" s="943"/>
      <c r="G63" s="943"/>
      <c r="H63" s="943"/>
      <c r="I63" s="943"/>
      <c r="J63" s="943"/>
      <c r="K63" s="943"/>
      <c r="L63" s="943"/>
      <c r="M63" s="943"/>
      <c r="N63" s="943"/>
      <c r="O63" s="943"/>
      <c r="P63" s="943"/>
      <c r="Q63" s="943"/>
      <c r="R63" s="943"/>
      <c r="S63" s="943"/>
      <c r="T63" s="943"/>
      <c r="U63" s="943"/>
      <c r="V63" s="943"/>
      <c r="W63" s="943"/>
      <c r="X63" s="943"/>
      <c r="Y63" s="943"/>
      <c r="Z63" s="943"/>
      <c r="AA63" s="943"/>
      <c r="AB63" s="943"/>
      <c r="AC63" s="943"/>
      <c r="AD63" s="943"/>
      <c r="AE63" s="943"/>
      <c r="AF63" s="943"/>
      <c r="AG63" s="943"/>
      <c r="AH63" s="943"/>
      <c r="AI63" s="943"/>
      <c r="AJ63" s="943"/>
      <c r="AK63" s="943"/>
      <c r="AL63" s="943"/>
      <c r="AM63" s="943"/>
      <c r="AN63" s="943"/>
      <c r="AO63" s="943"/>
      <c r="AP63" s="943"/>
      <c r="AQ63" s="943"/>
      <c r="AR63" s="943"/>
      <c r="AS63" s="943"/>
      <c r="AT63" s="943"/>
      <c r="AU63" s="943"/>
      <c r="AV63" s="943"/>
      <c r="AW63" s="943"/>
      <c r="AX63" s="943"/>
      <c r="AY63" s="943"/>
      <c r="AZ63" s="943"/>
      <c r="BA63" s="943"/>
      <c r="BB63" s="943"/>
      <c r="BC63" s="943"/>
      <c r="BD63" s="943"/>
      <c r="BE63" s="943"/>
      <c r="BF63" s="943"/>
      <c r="BG63" s="943"/>
      <c r="BH63" s="943"/>
      <c r="BI63" s="944"/>
    </row>
    <row r="64" spans="1:64" s="161" customFormat="1" ht="15" customHeight="1">
      <c r="A64" s="945">
        <f>VLOOKUP(BJ$13,[1]eMHH!$F$4:$H$3000,3,FALSE)</f>
        <v>6.0399999999999991</v>
      </c>
      <c r="B64" s="946"/>
      <c r="C64" s="173"/>
      <c r="D64" s="173"/>
      <c r="E64" s="173"/>
      <c r="F64" s="849"/>
      <c r="G64" s="850">
        <f>VLOOKUP(BJ$14,[1]eMHH!$F$4:$H$3000,3,FALSE)</f>
        <v>6.0499999999999989</v>
      </c>
      <c r="H64" s="850"/>
      <c r="I64" s="850"/>
      <c r="J64" s="850"/>
      <c r="K64" s="850"/>
      <c r="L64" s="850"/>
      <c r="M64" s="850"/>
      <c r="N64" s="850"/>
      <c r="O64" s="851">
        <f>VLOOKUP(BJ$15,[1]eMHH!$F$4:$H$3000,3,FALSE)</f>
        <v>6.0599999999999987</v>
      </c>
      <c r="P64" s="173"/>
      <c r="Q64" s="173"/>
      <c r="R64" s="173"/>
      <c r="S64" s="173"/>
      <c r="T64" s="173"/>
      <c r="U64" s="173"/>
      <c r="V64" s="947">
        <f>VLOOKUP(BJ$16,[1]eMHH!$F$4:$H$3000,3,FALSE)</f>
        <v>6.0699999999999985</v>
      </c>
      <c r="W64" s="946"/>
      <c r="X64" s="946"/>
      <c r="Y64" s="948"/>
      <c r="Z64" s="947">
        <f>VLOOKUP(BJ$17,[1]eMHH!$F$4:$H$3000,3,FALSE)</f>
        <v>6.0799999999999983</v>
      </c>
      <c r="AA64" s="946"/>
      <c r="AB64" s="946"/>
      <c r="AC64" s="947">
        <f>VLOOKUP(BJ$18,[1]eMHH!$F$4:$H$3000,3,FALSE)</f>
        <v>6.0899999999999981</v>
      </c>
      <c r="AD64" s="946"/>
      <c r="AE64" s="946"/>
      <c r="AF64" s="946"/>
      <c r="AG64" s="946"/>
      <c r="AH64" s="946"/>
      <c r="AI64" s="946"/>
      <c r="AJ64" s="946"/>
      <c r="AK64" s="946"/>
      <c r="AL64" s="948"/>
      <c r="AM64" s="946">
        <f>VLOOKUP(BJ$19,[1]eMHH!$F$4:$H$3000,3,FALSE)</f>
        <v>6.0999999999999979</v>
      </c>
      <c r="AN64" s="946"/>
      <c r="AO64" s="946"/>
      <c r="AP64" s="946"/>
      <c r="AQ64" s="946"/>
      <c r="AR64" s="946"/>
      <c r="AS64" s="946"/>
      <c r="AT64" s="946"/>
      <c r="AU64" s="946"/>
      <c r="AV64" s="946"/>
      <c r="AW64" s="948"/>
      <c r="AX64" s="947">
        <f>VLOOKUP(BJ$22,[1]eMHH!$F$4:$H$3000,3,FALSE)</f>
        <v>6.1099999999999977</v>
      </c>
      <c r="AY64" s="946"/>
      <c r="AZ64" s="946"/>
      <c r="BA64" s="946"/>
      <c r="BB64" s="946"/>
      <c r="BC64" s="948"/>
      <c r="BD64" s="947">
        <f>VLOOKUP(BJ$23,[1]eMHH!$F$4:$H$3000,3,FALSE)</f>
        <v>6.1199999999999974</v>
      </c>
      <c r="BE64" s="946"/>
      <c r="BF64" s="946"/>
      <c r="BG64" s="946"/>
      <c r="BH64" s="946"/>
      <c r="BI64" s="949"/>
      <c r="BJ64" s="199"/>
    </row>
    <row r="65" spans="1:64" s="161" customFormat="1" ht="15" customHeight="1" thickBot="1">
      <c r="A65" s="882" t="s">
        <v>7</v>
      </c>
      <c r="B65" s="953" t="str">
        <f>VLOOKUP(BJ$13,[1]eMHH!$I$4:$DV$3046,20,FALSE)</f>
        <v>No Crops Cultivated in Spring 2011 Agricultural Season</v>
      </c>
      <c r="C65" s="884"/>
      <c r="D65" s="884"/>
      <c r="E65" s="884"/>
      <c r="F65" s="884"/>
      <c r="G65" s="884"/>
      <c r="H65" s="884"/>
      <c r="I65" s="884"/>
      <c r="J65" s="884"/>
      <c r="K65" s="884"/>
      <c r="L65" s="884"/>
      <c r="M65" s="884"/>
      <c r="N65" s="885" t="str">
        <f>CONCATENATE("[&gt;&gt; ",A85,"]")</f>
        <v>[&gt;&gt; 6.13]</v>
      </c>
      <c r="O65" s="884"/>
      <c r="P65" s="884"/>
      <c r="Q65" s="884"/>
      <c r="R65" s="954"/>
      <c r="S65" s="954"/>
      <c r="T65" s="954"/>
      <c r="U65" s="954"/>
      <c r="V65" s="669"/>
      <c r="W65" s="669"/>
      <c r="X65" s="669"/>
      <c r="Y65" s="669"/>
      <c r="Z65" s="669"/>
      <c r="AA65" s="669"/>
      <c r="AB65" s="669"/>
      <c r="AC65" s="669"/>
      <c r="AD65" s="669"/>
      <c r="AE65" s="669"/>
      <c r="AF65" s="669"/>
      <c r="AG65" s="669"/>
      <c r="AH65" s="669"/>
      <c r="AI65" s="669"/>
      <c r="AJ65" s="669"/>
      <c r="AK65" s="669"/>
      <c r="AL65" s="669"/>
      <c r="AM65" s="669"/>
      <c r="AN65" s="669"/>
      <c r="AO65" s="669"/>
      <c r="AP65" s="669"/>
      <c r="AQ65" s="669"/>
      <c r="AR65" s="669"/>
      <c r="AS65" s="669"/>
      <c r="AT65" s="669"/>
      <c r="AU65" s="669"/>
      <c r="AV65" s="669"/>
      <c r="AW65" s="669"/>
      <c r="AX65" s="669"/>
      <c r="AY65" s="669"/>
      <c r="AZ65" s="669"/>
      <c r="BA65" s="669"/>
      <c r="BB65" s="669"/>
      <c r="BC65" s="669"/>
      <c r="BD65" s="669"/>
      <c r="BE65" s="669"/>
      <c r="BF65" s="669"/>
      <c r="BG65" s="669"/>
      <c r="BH65" s="669"/>
      <c r="BI65" s="886"/>
      <c r="BJ65" s="955">
        <v>9.0299999999999994</v>
      </c>
      <c r="BK65" s="955"/>
    </row>
    <row r="66" spans="1:64" s="161" customFormat="1" ht="14.25" customHeight="1">
      <c r="A66" s="887">
        <v>1</v>
      </c>
      <c r="B66" s="888" t="s">
        <v>4</v>
      </c>
      <c r="C66" s="889"/>
      <c r="D66" s="889"/>
      <c r="E66" s="889"/>
      <c r="F66" s="890"/>
      <c r="G66" s="891">
        <v>1</v>
      </c>
      <c r="H66" s="892" t="str">
        <f>VLOOKUP(BJ$14,[1]eMHH!$I$4:$DV$3046,15,FALSE)</f>
        <v>Land Owned by Respondent</v>
      </c>
      <c r="I66" s="892"/>
      <c r="J66" s="892"/>
      <c r="K66" s="892"/>
      <c r="L66" s="892"/>
      <c r="M66" s="892"/>
      <c r="N66" s="892"/>
      <c r="O66" s="888" t="s">
        <v>69</v>
      </c>
      <c r="P66" s="893"/>
      <c r="Q66" s="893"/>
      <c r="R66" s="893"/>
      <c r="S66" s="893"/>
      <c r="T66" s="893"/>
      <c r="U66" s="893"/>
      <c r="V66" s="891">
        <v>1</v>
      </c>
      <c r="W66" s="894" t="str">
        <f>VLOOKUP(BJ$16,[1]eMHH!$I$4:$DV$3046,15,FALSE)</f>
        <v>Rainfed</v>
      </c>
      <c r="X66" s="892"/>
      <c r="Y66" s="895"/>
      <c r="Z66" s="896">
        <v>1</v>
      </c>
      <c r="AA66" s="897" t="str">
        <f>VLOOKUP(BJ$17,[1]eMHH!$I$4:$DV$3046,15,FALSE)</f>
        <v>No</v>
      </c>
      <c r="AB66" s="898"/>
      <c r="AC66" s="896" t="s">
        <v>7</v>
      </c>
      <c r="AD66" s="899" t="str">
        <f>VLOOKUP(BJ$18,[1]eMHH!$I$4:$DV$3046,15,FALSE)</f>
        <v>Not Harvested Yet</v>
      </c>
      <c r="AE66" s="900"/>
      <c r="AF66" s="901"/>
      <c r="AG66" s="901"/>
      <c r="AH66" s="902" t="str">
        <f>CONCATENATE("[&gt;&gt; ","Next Crop","]")</f>
        <v>[&gt;&gt; Next Crop]</v>
      </c>
      <c r="AI66" s="902"/>
      <c r="AJ66" s="902"/>
      <c r="AK66" s="902"/>
      <c r="AM66" s="896">
        <v>0</v>
      </c>
      <c r="AN66" s="901" t="str">
        <f>VLOOKUP(BJ$19,[1]eMHH!$I$4:$DV$3046,15,FALSE)</f>
        <v>Did Not Sell Harvest</v>
      </c>
      <c r="AO66" s="901"/>
      <c r="AP66" s="901"/>
      <c r="AQ66" s="901"/>
      <c r="AR66" s="900"/>
      <c r="AS66" s="902" t="str">
        <f>CONCATENATE("[&gt;&gt; ","Next Crop","]")</f>
        <v>[&gt;&gt; Next Crop]</v>
      </c>
      <c r="AT66" s="902"/>
      <c r="AU66" s="902"/>
      <c r="AV66" s="902"/>
      <c r="AX66" s="903" t="s">
        <v>2</v>
      </c>
      <c r="AY66" s="904"/>
      <c r="AZ66" s="904"/>
      <c r="BA66" s="904"/>
      <c r="BB66" s="904"/>
      <c r="BC66" s="904"/>
      <c r="BD66" s="896">
        <v>1</v>
      </c>
      <c r="BE66" s="905" t="str">
        <f>VLOOKUP(BJ$23,[1]eMHH!$I$4:$DV$3046,15,FALSE)</f>
        <v>Sold at Market</v>
      </c>
      <c r="BF66" s="898"/>
      <c r="BG66" s="898"/>
      <c r="BH66" s="898"/>
      <c r="BI66" s="906" t="s">
        <v>0</v>
      </c>
      <c r="BJ66" s="955" t="s">
        <v>62</v>
      </c>
      <c r="BK66" s="955"/>
    </row>
    <row r="67" spans="1:64" s="161" customFormat="1" ht="14.25" customHeight="1">
      <c r="A67" s="907"/>
      <c r="B67" s="908"/>
      <c r="C67" s="909"/>
      <c r="D67" s="909"/>
      <c r="E67" s="909"/>
      <c r="F67" s="910"/>
      <c r="G67" s="911"/>
      <c r="H67" s="270"/>
      <c r="I67" s="270"/>
      <c r="J67" s="270"/>
      <c r="K67" s="270"/>
      <c r="L67" s="270"/>
      <c r="M67" s="270"/>
      <c r="N67" s="270"/>
      <c r="O67" s="912"/>
      <c r="P67" s="913"/>
      <c r="Q67" s="913"/>
      <c r="R67" s="913"/>
      <c r="S67" s="913"/>
      <c r="T67" s="913"/>
      <c r="U67" s="913"/>
      <c r="V67" s="911"/>
      <c r="W67" s="390"/>
      <c r="X67" s="391"/>
      <c r="Y67" s="914"/>
      <c r="Z67" s="915">
        <v>2</v>
      </c>
      <c r="AA67" s="410" t="str">
        <f>VLOOKUP(BJ$17,[1]eMHH!$I$4:$DV$3046,16,FALSE)</f>
        <v>Yes</v>
      </c>
      <c r="AB67" s="199"/>
      <c r="AC67" s="916" t="s">
        <v>70</v>
      </c>
      <c r="AD67" s="302"/>
      <c r="AE67" s="302"/>
      <c r="AF67" s="302"/>
      <c r="AG67" s="302"/>
      <c r="AH67" s="302"/>
      <c r="AI67" s="302"/>
      <c r="AJ67" s="302"/>
      <c r="AK67" s="917" t="str">
        <f>VLOOKUP(BJ$18,[1]eMHH!$I$4:$DV$3046,16,FALSE)</f>
        <v>Kilograms</v>
      </c>
      <c r="AL67" s="918" t="s">
        <v>0</v>
      </c>
      <c r="AM67" s="912" t="s">
        <v>70</v>
      </c>
      <c r="AN67" s="913"/>
      <c r="AO67" s="913"/>
      <c r="AP67" s="913"/>
      <c r="AQ67" s="913"/>
      <c r="AR67" s="913"/>
      <c r="AS67" s="913"/>
      <c r="AT67" s="913"/>
      <c r="AU67" s="913"/>
      <c r="AV67" s="917" t="str">
        <f>VLOOKUP(BJ$19,[1]eMHH!$I$4:$DV$3046,16,FALSE)</f>
        <v>Kilograms</v>
      </c>
      <c r="AW67" s="918" t="s">
        <v>0</v>
      </c>
      <c r="AX67" s="916"/>
      <c r="AY67" s="302"/>
      <c r="AZ67" s="302"/>
      <c r="BA67" s="302"/>
      <c r="BB67" s="302"/>
      <c r="BC67" s="302"/>
      <c r="BD67" s="915">
        <v>2</v>
      </c>
      <c r="BE67" s="344" t="str">
        <f>VLOOKUP(BJ$23,[1]eMHH!$I$4:$DV$3046,16,FALSE)</f>
        <v>Sold to Middlemen</v>
      </c>
      <c r="BF67" s="199"/>
      <c r="BG67" s="199"/>
      <c r="BH67" s="199"/>
      <c r="BI67" s="919" t="s">
        <v>1</v>
      </c>
      <c r="BJ67" s="955">
        <v>9.02</v>
      </c>
      <c r="BK67" s="955"/>
    </row>
    <row r="68" spans="1:64" s="161" customFormat="1" ht="14.25" customHeight="1" thickBot="1">
      <c r="A68" s="920"/>
      <c r="B68" s="921"/>
      <c r="C68" s="922"/>
      <c r="D68" s="922"/>
      <c r="E68" s="922"/>
      <c r="F68" s="923"/>
      <c r="G68" s="924">
        <v>2</v>
      </c>
      <c r="H68" s="925" t="str">
        <f>VLOOKUP(BJ$14,[1]eMHH!$I$4:$DV$3046,16,FALSE)</f>
        <v>Land Owned by Other</v>
      </c>
      <c r="I68" s="926"/>
      <c r="J68" s="927"/>
      <c r="K68" s="927"/>
      <c r="L68" s="927"/>
      <c r="M68" s="927"/>
      <c r="N68" s="927"/>
      <c r="O68" s="928" t="str">
        <f>VLOOKUP(BJ$15,[1]eMHH!$I$4:$DU$515,15,FALSE)</f>
        <v>Jireebs</v>
      </c>
      <c r="P68" s="929"/>
      <c r="Q68" s="929"/>
      <c r="R68" s="929"/>
      <c r="S68" s="930" t="s">
        <v>0</v>
      </c>
      <c r="T68" s="607" t="s">
        <v>1</v>
      </c>
      <c r="U68" s="931"/>
      <c r="V68" s="930">
        <v>2</v>
      </c>
      <c r="W68" s="932" t="str">
        <f>VLOOKUP(BJ$16,[1]eMHH!$I$4:$DV$3046,16,FALSE)</f>
        <v>Irrigated</v>
      </c>
      <c r="X68" s="933"/>
      <c r="Y68" s="933"/>
      <c r="Z68" s="934"/>
      <c r="AA68" s="523" t="s">
        <v>0</v>
      </c>
      <c r="AB68" s="935" t="s">
        <v>1</v>
      </c>
      <c r="AC68" s="936"/>
      <c r="AD68" s="937"/>
      <c r="AE68" s="937"/>
      <c r="AF68" s="937"/>
      <c r="AG68" s="937"/>
      <c r="AH68" s="937"/>
      <c r="AI68" s="937"/>
      <c r="AJ68" s="937"/>
      <c r="AK68" s="938"/>
      <c r="AL68" s="939" t="s">
        <v>1</v>
      </c>
      <c r="AM68" s="928"/>
      <c r="AN68" s="929"/>
      <c r="AO68" s="929"/>
      <c r="AP68" s="929"/>
      <c r="AQ68" s="929"/>
      <c r="AR68" s="929"/>
      <c r="AS68" s="929"/>
      <c r="AT68" s="929"/>
      <c r="AU68" s="929"/>
      <c r="AV68" s="922"/>
      <c r="AW68" s="939" t="s">
        <v>1</v>
      </c>
      <c r="AX68" s="936" t="str">
        <f>VLOOKUP(BJ$22,[1]eMHH!$I$4:$DV$3046,15,FALSE)</f>
        <v>Afghanis per Kilogram</v>
      </c>
      <c r="AY68" s="937"/>
      <c r="AZ68" s="937"/>
      <c r="BA68" s="937"/>
      <c r="BB68" s="523" t="s">
        <v>0</v>
      </c>
      <c r="BC68" s="935" t="s">
        <v>1</v>
      </c>
      <c r="BD68" s="930">
        <v>3</v>
      </c>
      <c r="BE68" s="940" t="str">
        <f>VLOOKUP(BJ$23,[1]eMHH!$I$4:$DV$3046,17,FALSE)</f>
        <v>Sold to Villagers</v>
      </c>
      <c r="BF68" s="932"/>
      <c r="BG68" s="932"/>
      <c r="BH68" s="932"/>
      <c r="BI68" s="941"/>
      <c r="BJ68" s="955" t="s">
        <v>63</v>
      </c>
      <c r="BK68" s="955"/>
    </row>
    <row r="69" spans="1:64" ht="14.25" customHeight="1">
      <c r="A69" s="887">
        <v>2</v>
      </c>
      <c r="B69" s="888" t="s">
        <v>4</v>
      </c>
      <c r="C69" s="889"/>
      <c r="D69" s="889"/>
      <c r="E69" s="889"/>
      <c r="F69" s="890"/>
      <c r="G69" s="891">
        <v>1</v>
      </c>
      <c r="H69" s="892" t="str">
        <f>VLOOKUP(BJ$14,[1]eMHH!$I$4:$DV$3046,15,FALSE)</f>
        <v>Land Owned by Respondent</v>
      </c>
      <c r="I69" s="892"/>
      <c r="J69" s="892"/>
      <c r="K69" s="892"/>
      <c r="L69" s="892"/>
      <c r="M69" s="892"/>
      <c r="N69" s="892"/>
      <c r="O69" s="888" t="s">
        <v>69</v>
      </c>
      <c r="P69" s="893"/>
      <c r="Q69" s="893"/>
      <c r="R69" s="893"/>
      <c r="S69" s="893"/>
      <c r="T69" s="893"/>
      <c r="U69" s="893"/>
      <c r="V69" s="891">
        <v>1</v>
      </c>
      <c r="W69" s="894" t="str">
        <f>VLOOKUP(BJ$16,[1]eMHH!$I$4:$DV$3046,15,FALSE)</f>
        <v>Rainfed</v>
      </c>
      <c r="X69" s="892"/>
      <c r="Y69" s="895"/>
      <c r="Z69" s="896">
        <v>1</v>
      </c>
      <c r="AA69" s="897" t="str">
        <f>VLOOKUP(BJ$17,[1]eMHH!$I$4:$DV$3046,15,FALSE)</f>
        <v>No</v>
      </c>
      <c r="AB69" s="898"/>
      <c r="AC69" s="896" t="s">
        <v>7</v>
      </c>
      <c r="AD69" s="899" t="str">
        <f>VLOOKUP(BJ$18,[1]eMHH!$I$4:$DV$3046,15,FALSE)</f>
        <v>Not Harvested Yet</v>
      </c>
      <c r="AE69" s="900"/>
      <c r="AF69" s="901"/>
      <c r="AG69" s="901"/>
      <c r="AH69" s="902" t="str">
        <f>CONCATENATE("[&gt;&gt; ","Next Crop","]")</f>
        <v>[&gt;&gt; Next Crop]</v>
      </c>
      <c r="AI69" s="902"/>
      <c r="AJ69" s="902"/>
      <c r="AK69" s="902"/>
      <c r="AL69" s="161"/>
      <c r="AM69" s="896">
        <v>0</v>
      </c>
      <c r="AN69" s="901" t="str">
        <f>VLOOKUP(BJ$19,[1]eMHH!$I$4:$DV$3046,15,FALSE)</f>
        <v>Did Not Sell Harvest</v>
      </c>
      <c r="AO69" s="901"/>
      <c r="AP69" s="901"/>
      <c r="AQ69" s="901"/>
      <c r="AR69" s="900"/>
      <c r="AS69" s="902" t="str">
        <f>CONCATENATE("[&gt;&gt; ","Next Crop","]")</f>
        <v>[&gt;&gt; Next Crop]</v>
      </c>
      <c r="AT69" s="902"/>
      <c r="AU69" s="902"/>
      <c r="AV69" s="902"/>
      <c r="AW69" s="161"/>
      <c r="AX69" s="903" t="s">
        <v>2</v>
      </c>
      <c r="AY69" s="904"/>
      <c r="AZ69" s="904"/>
      <c r="BA69" s="904"/>
      <c r="BB69" s="904"/>
      <c r="BC69" s="904"/>
      <c r="BD69" s="896">
        <v>1</v>
      </c>
      <c r="BE69" s="905" t="str">
        <f>VLOOKUP(BJ$23,[1]eMHH!$I$4:$DV$3046,15,FALSE)</f>
        <v>Sold at Market</v>
      </c>
      <c r="BF69" s="898"/>
      <c r="BG69" s="898"/>
      <c r="BH69" s="898"/>
      <c r="BI69" s="906" t="s">
        <v>0</v>
      </c>
      <c r="BJ69" s="161"/>
      <c r="BK69" s="41"/>
      <c r="BL69" s="41"/>
    </row>
    <row r="70" spans="1:64" ht="14.25" customHeight="1">
      <c r="A70" s="907"/>
      <c r="B70" s="908"/>
      <c r="C70" s="909"/>
      <c r="D70" s="909"/>
      <c r="E70" s="909"/>
      <c r="F70" s="910"/>
      <c r="G70" s="911"/>
      <c r="H70" s="270"/>
      <c r="I70" s="270"/>
      <c r="J70" s="270"/>
      <c r="K70" s="270"/>
      <c r="L70" s="270"/>
      <c r="M70" s="270"/>
      <c r="N70" s="270"/>
      <c r="O70" s="912"/>
      <c r="P70" s="913"/>
      <c r="Q70" s="913"/>
      <c r="R70" s="913"/>
      <c r="S70" s="913"/>
      <c r="T70" s="913"/>
      <c r="U70" s="913"/>
      <c r="V70" s="911"/>
      <c r="W70" s="390"/>
      <c r="X70" s="391"/>
      <c r="Y70" s="914"/>
      <c r="Z70" s="915">
        <v>2</v>
      </c>
      <c r="AA70" s="410" t="str">
        <f>VLOOKUP(BJ$17,[1]eMHH!$I$4:$DV$3046,16,FALSE)</f>
        <v>Yes</v>
      </c>
      <c r="AB70" s="199"/>
      <c r="AC70" s="916" t="s">
        <v>70</v>
      </c>
      <c r="AD70" s="302"/>
      <c r="AE70" s="302"/>
      <c r="AF70" s="302"/>
      <c r="AG70" s="302"/>
      <c r="AH70" s="302"/>
      <c r="AI70" s="302"/>
      <c r="AJ70" s="302"/>
      <c r="AK70" s="917" t="str">
        <f>VLOOKUP(BJ$18,[1]eMHH!$I$4:$DV$3046,16,FALSE)</f>
        <v>Kilograms</v>
      </c>
      <c r="AL70" s="918" t="s">
        <v>0</v>
      </c>
      <c r="AM70" s="912" t="s">
        <v>70</v>
      </c>
      <c r="AN70" s="913"/>
      <c r="AO70" s="913"/>
      <c r="AP70" s="913"/>
      <c r="AQ70" s="913"/>
      <c r="AR70" s="913"/>
      <c r="AS70" s="913"/>
      <c r="AT70" s="913"/>
      <c r="AU70" s="913"/>
      <c r="AV70" s="917" t="str">
        <f>VLOOKUP(BJ$19,[1]eMHH!$I$4:$DV$3046,16,FALSE)</f>
        <v>Kilograms</v>
      </c>
      <c r="AW70" s="918" t="s">
        <v>0</v>
      </c>
      <c r="AX70" s="916"/>
      <c r="AY70" s="302"/>
      <c r="AZ70" s="302"/>
      <c r="BA70" s="302"/>
      <c r="BB70" s="302"/>
      <c r="BC70" s="302"/>
      <c r="BD70" s="915">
        <v>2</v>
      </c>
      <c r="BE70" s="344" t="str">
        <f>VLOOKUP(BJ$23,[1]eMHH!$I$4:$DV$3046,16,FALSE)</f>
        <v>Sold to Middlemen</v>
      </c>
      <c r="BF70" s="199"/>
      <c r="BG70" s="199"/>
      <c r="BH70" s="199"/>
      <c r="BI70" s="919" t="s">
        <v>1</v>
      </c>
      <c r="BJ70" s="161"/>
      <c r="BK70" s="41"/>
      <c r="BL70" s="41"/>
    </row>
    <row r="71" spans="1:64" ht="14.25" customHeight="1" thickBot="1">
      <c r="A71" s="920"/>
      <c r="B71" s="921"/>
      <c r="C71" s="922"/>
      <c r="D71" s="922"/>
      <c r="E71" s="922"/>
      <c r="F71" s="923"/>
      <c r="G71" s="924">
        <v>2</v>
      </c>
      <c r="H71" s="925" t="str">
        <f>VLOOKUP(BJ$14,[1]eMHH!$I$4:$DV$3046,16,FALSE)</f>
        <v>Land Owned by Other</v>
      </c>
      <c r="I71" s="926"/>
      <c r="J71" s="927"/>
      <c r="K71" s="927"/>
      <c r="L71" s="927"/>
      <c r="M71" s="927"/>
      <c r="N71" s="927"/>
      <c r="O71" s="928" t="str">
        <f>VLOOKUP(BJ$15,[1]eMHH!$I$4:$DU$515,15,FALSE)</f>
        <v>Jireebs</v>
      </c>
      <c r="P71" s="929"/>
      <c r="Q71" s="929"/>
      <c r="R71" s="929"/>
      <c r="S71" s="930" t="s">
        <v>0</v>
      </c>
      <c r="T71" s="607" t="s">
        <v>1</v>
      </c>
      <c r="U71" s="931"/>
      <c r="V71" s="930">
        <v>2</v>
      </c>
      <c r="W71" s="932" t="str">
        <f>VLOOKUP(BJ$16,[1]eMHH!$I$4:$DV$3046,16,FALSE)</f>
        <v>Irrigated</v>
      </c>
      <c r="X71" s="933"/>
      <c r="Y71" s="933"/>
      <c r="Z71" s="934"/>
      <c r="AA71" s="523" t="s">
        <v>0</v>
      </c>
      <c r="AB71" s="935" t="s">
        <v>1</v>
      </c>
      <c r="AC71" s="936"/>
      <c r="AD71" s="937"/>
      <c r="AE71" s="937"/>
      <c r="AF71" s="937"/>
      <c r="AG71" s="937"/>
      <c r="AH71" s="937"/>
      <c r="AI71" s="937"/>
      <c r="AJ71" s="937"/>
      <c r="AK71" s="938"/>
      <c r="AL71" s="939" t="s">
        <v>1</v>
      </c>
      <c r="AM71" s="928"/>
      <c r="AN71" s="929"/>
      <c r="AO71" s="929"/>
      <c r="AP71" s="929"/>
      <c r="AQ71" s="929"/>
      <c r="AR71" s="929"/>
      <c r="AS71" s="929"/>
      <c r="AT71" s="929"/>
      <c r="AU71" s="929"/>
      <c r="AV71" s="922"/>
      <c r="AW71" s="939" t="s">
        <v>1</v>
      </c>
      <c r="AX71" s="936" t="str">
        <f>VLOOKUP(BJ$22,[1]eMHH!$I$4:$DV$3046,15,FALSE)</f>
        <v>Afghanis per Kilogram</v>
      </c>
      <c r="AY71" s="937"/>
      <c r="AZ71" s="937"/>
      <c r="BA71" s="937"/>
      <c r="BB71" s="523" t="s">
        <v>0</v>
      </c>
      <c r="BC71" s="935" t="s">
        <v>1</v>
      </c>
      <c r="BD71" s="930">
        <v>3</v>
      </c>
      <c r="BE71" s="940" t="str">
        <f>VLOOKUP(BJ$23,[1]eMHH!$I$4:$DV$3046,17,FALSE)</f>
        <v>Sold to Villagers</v>
      </c>
      <c r="BF71" s="932"/>
      <c r="BG71" s="932"/>
      <c r="BH71" s="932"/>
      <c r="BI71" s="941"/>
      <c r="BJ71" s="161"/>
      <c r="BK71" s="41"/>
      <c r="BL71" s="41"/>
    </row>
    <row r="72" spans="1:64" ht="14.25" customHeight="1">
      <c r="A72" s="887">
        <v>3</v>
      </c>
      <c r="B72" s="888" t="s">
        <v>4</v>
      </c>
      <c r="C72" s="889"/>
      <c r="D72" s="889"/>
      <c r="E72" s="889"/>
      <c r="F72" s="890"/>
      <c r="G72" s="891">
        <v>1</v>
      </c>
      <c r="H72" s="892" t="str">
        <f>VLOOKUP(BJ$14,[1]eMHH!$I$4:$DV$3046,15,FALSE)</f>
        <v>Land Owned by Respondent</v>
      </c>
      <c r="I72" s="892"/>
      <c r="J72" s="892"/>
      <c r="K72" s="892"/>
      <c r="L72" s="892"/>
      <c r="M72" s="892"/>
      <c r="N72" s="892"/>
      <c r="O72" s="888" t="s">
        <v>69</v>
      </c>
      <c r="P72" s="893"/>
      <c r="Q72" s="893"/>
      <c r="R72" s="893"/>
      <c r="S72" s="893"/>
      <c r="T72" s="893"/>
      <c r="U72" s="893"/>
      <c r="V72" s="891">
        <v>1</v>
      </c>
      <c r="W72" s="894" t="str">
        <f>VLOOKUP(BJ$16,[1]eMHH!$I$4:$DV$3046,15,FALSE)</f>
        <v>Rainfed</v>
      </c>
      <c r="X72" s="892"/>
      <c r="Y72" s="895"/>
      <c r="Z72" s="896">
        <v>1</v>
      </c>
      <c r="AA72" s="897" t="str">
        <f>VLOOKUP(BJ$17,[1]eMHH!$I$4:$DV$3046,15,FALSE)</f>
        <v>No</v>
      </c>
      <c r="AB72" s="898"/>
      <c r="AC72" s="896" t="s">
        <v>7</v>
      </c>
      <c r="AD72" s="899" t="str">
        <f>VLOOKUP(BJ$18,[1]eMHH!$I$4:$DV$3046,15,FALSE)</f>
        <v>Not Harvested Yet</v>
      </c>
      <c r="AE72" s="900"/>
      <c r="AF72" s="901"/>
      <c r="AG72" s="901"/>
      <c r="AH72" s="902" t="str">
        <f>CONCATENATE("[&gt;&gt; ","Next Crop","]")</f>
        <v>[&gt;&gt; Next Crop]</v>
      </c>
      <c r="AI72" s="902"/>
      <c r="AJ72" s="902"/>
      <c r="AK72" s="902"/>
      <c r="AL72" s="161"/>
      <c r="AM72" s="896">
        <v>0</v>
      </c>
      <c r="AN72" s="901" t="str">
        <f>VLOOKUP(BJ$19,[1]eMHH!$I$4:$DV$3046,15,FALSE)</f>
        <v>Did Not Sell Harvest</v>
      </c>
      <c r="AO72" s="901"/>
      <c r="AP72" s="901"/>
      <c r="AQ72" s="901"/>
      <c r="AR72" s="900"/>
      <c r="AS72" s="902" t="str">
        <f>CONCATENATE("[&gt;&gt; ","Next Crop","]")</f>
        <v>[&gt;&gt; Next Crop]</v>
      </c>
      <c r="AT72" s="902"/>
      <c r="AU72" s="902"/>
      <c r="AV72" s="902"/>
      <c r="AW72" s="161"/>
      <c r="AX72" s="903" t="s">
        <v>2</v>
      </c>
      <c r="AY72" s="904"/>
      <c r="AZ72" s="904"/>
      <c r="BA72" s="904"/>
      <c r="BB72" s="904"/>
      <c r="BC72" s="904"/>
      <c r="BD72" s="896">
        <v>1</v>
      </c>
      <c r="BE72" s="905" t="str">
        <f>VLOOKUP(BJ$23,[1]eMHH!$I$4:$DV$3046,15,FALSE)</f>
        <v>Sold at Market</v>
      </c>
      <c r="BF72" s="898"/>
      <c r="BG72" s="898"/>
      <c r="BH72" s="898"/>
      <c r="BI72" s="906" t="s">
        <v>0</v>
      </c>
      <c r="BJ72" s="161"/>
      <c r="BK72" s="41"/>
      <c r="BL72" s="41"/>
    </row>
    <row r="73" spans="1:64" s="161" customFormat="1" ht="14.25" customHeight="1">
      <c r="A73" s="907"/>
      <c r="B73" s="908"/>
      <c r="C73" s="909"/>
      <c r="D73" s="909"/>
      <c r="E73" s="909"/>
      <c r="F73" s="910"/>
      <c r="G73" s="911"/>
      <c r="H73" s="270"/>
      <c r="I73" s="270"/>
      <c r="J73" s="270"/>
      <c r="K73" s="270"/>
      <c r="L73" s="270"/>
      <c r="M73" s="270"/>
      <c r="N73" s="270"/>
      <c r="O73" s="912"/>
      <c r="P73" s="913"/>
      <c r="Q73" s="913"/>
      <c r="R73" s="913"/>
      <c r="S73" s="913"/>
      <c r="T73" s="913"/>
      <c r="U73" s="913"/>
      <c r="V73" s="911"/>
      <c r="W73" s="390"/>
      <c r="X73" s="391"/>
      <c r="Y73" s="914"/>
      <c r="Z73" s="915">
        <v>2</v>
      </c>
      <c r="AA73" s="410" t="str">
        <f>VLOOKUP(BJ$17,[1]eMHH!$I$4:$DV$3046,16,FALSE)</f>
        <v>Yes</v>
      </c>
      <c r="AB73" s="199"/>
      <c r="AC73" s="916" t="s">
        <v>70</v>
      </c>
      <c r="AD73" s="302"/>
      <c r="AE73" s="302"/>
      <c r="AF73" s="302"/>
      <c r="AG73" s="302"/>
      <c r="AH73" s="302"/>
      <c r="AI73" s="302"/>
      <c r="AJ73" s="302"/>
      <c r="AK73" s="917" t="str">
        <f>VLOOKUP(BJ$18,[1]eMHH!$I$4:$DV$3046,16,FALSE)</f>
        <v>Kilograms</v>
      </c>
      <c r="AL73" s="918" t="s">
        <v>0</v>
      </c>
      <c r="AM73" s="912" t="s">
        <v>70</v>
      </c>
      <c r="AN73" s="913"/>
      <c r="AO73" s="913"/>
      <c r="AP73" s="913"/>
      <c r="AQ73" s="913"/>
      <c r="AR73" s="913"/>
      <c r="AS73" s="913"/>
      <c r="AT73" s="913"/>
      <c r="AU73" s="913"/>
      <c r="AV73" s="917" t="str">
        <f>VLOOKUP(BJ$19,[1]eMHH!$I$4:$DV$3046,16,FALSE)</f>
        <v>Kilograms</v>
      </c>
      <c r="AW73" s="918" t="s">
        <v>0</v>
      </c>
      <c r="AX73" s="916"/>
      <c r="AY73" s="302"/>
      <c r="AZ73" s="302"/>
      <c r="BA73" s="302"/>
      <c r="BB73" s="302"/>
      <c r="BC73" s="302"/>
      <c r="BD73" s="915">
        <v>2</v>
      </c>
      <c r="BE73" s="344" t="str">
        <f>VLOOKUP(BJ$23,[1]eMHH!$I$4:$DV$3046,16,FALSE)</f>
        <v>Sold to Middlemen</v>
      </c>
      <c r="BF73" s="199"/>
      <c r="BG73" s="199"/>
      <c r="BH73" s="199"/>
      <c r="BI73" s="919" t="s">
        <v>1</v>
      </c>
    </row>
    <row r="74" spans="1:64" s="161" customFormat="1" ht="14.25" customHeight="1" thickBot="1">
      <c r="A74" s="920"/>
      <c r="B74" s="921"/>
      <c r="C74" s="922"/>
      <c r="D74" s="922"/>
      <c r="E74" s="922"/>
      <c r="F74" s="923"/>
      <c r="G74" s="924">
        <v>2</v>
      </c>
      <c r="H74" s="925" t="str">
        <f>VLOOKUP(BJ$14,[1]eMHH!$I$4:$DV$3046,16,FALSE)</f>
        <v>Land Owned by Other</v>
      </c>
      <c r="I74" s="926"/>
      <c r="J74" s="927"/>
      <c r="K74" s="927"/>
      <c r="L74" s="927"/>
      <c r="M74" s="927"/>
      <c r="N74" s="927"/>
      <c r="O74" s="928" t="str">
        <f>VLOOKUP(BJ$15,[1]eMHH!$I$4:$DU$515,15,FALSE)</f>
        <v>Jireebs</v>
      </c>
      <c r="P74" s="929"/>
      <c r="Q74" s="929"/>
      <c r="R74" s="929"/>
      <c r="S74" s="930" t="s">
        <v>0</v>
      </c>
      <c r="T74" s="607" t="s">
        <v>1</v>
      </c>
      <c r="U74" s="931"/>
      <c r="V74" s="930">
        <v>2</v>
      </c>
      <c r="W74" s="932" t="str">
        <f>VLOOKUP(BJ$16,[1]eMHH!$I$4:$DV$3046,16,FALSE)</f>
        <v>Irrigated</v>
      </c>
      <c r="X74" s="933"/>
      <c r="Y74" s="933"/>
      <c r="Z74" s="934"/>
      <c r="AA74" s="523" t="s">
        <v>0</v>
      </c>
      <c r="AB74" s="935" t="s">
        <v>1</v>
      </c>
      <c r="AC74" s="936"/>
      <c r="AD74" s="937"/>
      <c r="AE74" s="937"/>
      <c r="AF74" s="937"/>
      <c r="AG74" s="937"/>
      <c r="AH74" s="937"/>
      <c r="AI74" s="937"/>
      <c r="AJ74" s="937"/>
      <c r="AK74" s="938"/>
      <c r="AL74" s="939" t="s">
        <v>1</v>
      </c>
      <c r="AM74" s="928"/>
      <c r="AN74" s="929"/>
      <c r="AO74" s="929"/>
      <c r="AP74" s="929"/>
      <c r="AQ74" s="929"/>
      <c r="AR74" s="929"/>
      <c r="AS74" s="929"/>
      <c r="AT74" s="929"/>
      <c r="AU74" s="929"/>
      <c r="AV74" s="922"/>
      <c r="AW74" s="939" t="s">
        <v>1</v>
      </c>
      <c r="AX74" s="936" t="str">
        <f>VLOOKUP(BJ$22,[1]eMHH!$I$4:$DV$3046,15,FALSE)</f>
        <v>Afghanis per Kilogram</v>
      </c>
      <c r="AY74" s="937"/>
      <c r="AZ74" s="937"/>
      <c r="BA74" s="937"/>
      <c r="BB74" s="523" t="s">
        <v>0</v>
      </c>
      <c r="BC74" s="935" t="s">
        <v>1</v>
      </c>
      <c r="BD74" s="930">
        <v>3</v>
      </c>
      <c r="BE74" s="940" t="str">
        <f>VLOOKUP(BJ$23,[1]eMHH!$I$4:$DV$3046,17,FALSE)</f>
        <v>Sold to Villagers</v>
      </c>
      <c r="BF74" s="932"/>
      <c r="BG74" s="932"/>
      <c r="BH74" s="932"/>
      <c r="BI74" s="941"/>
    </row>
    <row r="75" spans="1:64" s="161" customFormat="1" ht="14.25" customHeight="1">
      <c r="A75" s="887">
        <v>4</v>
      </c>
      <c r="B75" s="888" t="s">
        <v>4</v>
      </c>
      <c r="C75" s="889"/>
      <c r="D75" s="889"/>
      <c r="E75" s="889"/>
      <c r="F75" s="890"/>
      <c r="G75" s="891">
        <v>1</v>
      </c>
      <c r="H75" s="892" t="str">
        <f>VLOOKUP(BJ$14,[1]eMHH!$I$4:$DV$3046,15,FALSE)</f>
        <v>Land Owned by Respondent</v>
      </c>
      <c r="I75" s="892"/>
      <c r="J75" s="892"/>
      <c r="K75" s="892"/>
      <c r="L75" s="892"/>
      <c r="M75" s="892"/>
      <c r="N75" s="892"/>
      <c r="O75" s="888" t="s">
        <v>69</v>
      </c>
      <c r="P75" s="893"/>
      <c r="Q75" s="893"/>
      <c r="R75" s="893"/>
      <c r="S75" s="893"/>
      <c r="T75" s="893"/>
      <c r="U75" s="893"/>
      <c r="V75" s="891">
        <v>1</v>
      </c>
      <c r="W75" s="894" t="str">
        <f>VLOOKUP(BJ$16,[1]eMHH!$I$4:$DV$3046,15,FALSE)</f>
        <v>Rainfed</v>
      </c>
      <c r="X75" s="892"/>
      <c r="Y75" s="895"/>
      <c r="Z75" s="896">
        <v>1</v>
      </c>
      <c r="AA75" s="897" t="str">
        <f>VLOOKUP(BJ$17,[1]eMHH!$I$4:$DV$3046,15,FALSE)</f>
        <v>No</v>
      </c>
      <c r="AB75" s="898"/>
      <c r="AC75" s="896" t="s">
        <v>7</v>
      </c>
      <c r="AD75" s="899" t="str">
        <f>VLOOKUP(BJ$18,[1]eMHH!$I$4:$DV$3046,15,FALSE)</f>
        <v>Not Harvested Yet</v>
      </c>
      <c r="AE75" s="900"/>
      <c r="AF75" s="901"/>
      <c r="AG75" s="901"/>
      <c r="AH75" s="902" t="str">
        <f>CONCATENATE("[&gt;&gt; ","Next Crop","]")</f>
        <v>[&gt;&gt; Next Crop]</v>
      </c>
      <c r="AI75" s="902"/>
      <c r="AJ75" s="902"/>
      <c r="AK75" s="902"/>
      <c r="AM75" s="896">
        <v>0</v>
      </c>
      <c r="AN75" s="901" t="str">
        <f>VLOOKUP(BJ$19,[1]eMHH!$I$4:$DV$3046,15,FALSE)</f>
        <v>Did Not Sell Harvest</v>
      </c>
      <c r="AO75" s="901"/>
      <c r="AP75" s="901"/>
      <c r="AQ75" s="901"/>
      <c r="AR75" s="900"/>
      <c r="AS75" s="902" t="str">
        <f>CONCATENATE("[&gt;&gt; ","Next Crop","]")</f>
        <v>[&gt;&gt; Next Crop]</v>
      </c>
      <c r="AT75" s="902"/>
      <c r="AU75" s="902"/>
      <c r="AV75" s="902"/>
      <c r="AX75" s="903" t="s">
        <v>2</v>
      </c>
      <c r="AY75" s="904"/>
      <c r="AZ75" s="904"/>
      <c r="BA75" s="904"/>
      <c r="BB75" s="904"/>
      <c r="BC75" s="904"/>
      <c r="BD75" s="896">
        <v>1</v>
      </c>
      <c r="BE75" s="905" t="str">
        <f>VLOOKUP(BJ$23,[1]eMHH!$I$4:$DV$3046,15,FALSE)</f>
        <v>Sold at Market</v>
      </c>
      <c r="BF75" s="898"/>
      <c r="BG75" s="898"/>
      <c r="BH75" s="898"/>
      <c r="BI75" s="906" t="s">
        <v>0</v>
      </c>
    </row>
    <row r="76" spans="1:64" s="161" customFormat="1" ht="14.25" customHeight="1">
      <c r="A76" s="907"/>
      <c r="B76" s="908"/>
      <c r="C76" s="909"/>
      <c r="D76" s="909"/>
      <c r="E76" s="909"/>
      <c r="F76" s="910"/>
      <c r="G76" s="911"/>
      <c r="H76" s="270"/>
      <c r="I76" s="270"/>
      <c r="J76" s="270"/>
      <c r="K76" s="270"/>
      <c r="L76" s="270"/>
      <c r="M76" s="270"/>
      <c r="N76" s="270"/>
      <c r="O76" s="912"/>
      <c r="P76" s="913"/>
      <c r="Q76" s="913"/>
      <c r="R76" s="913"/>
      <c r="S76" s="913"/>
      <c r="T76" s="913"/>
      <c r="U76" s="913"/>
      <c r="V76" s="911"/>
      <c r="W76" s="390"/>
      <c r="X76" s="391"/>
      <c r="Y76" s="914"/>
      <c r="Z76" s="915">
        <v>2</v>
      </c>
      <c r="AA76" s="410" t="str">
        <f>VLOOKUP(BJ$17,[1]eMHH!$I$4:$DV$3046,16,FALSE)</f>
        <v>Yes</v>
      </c>
      <c r="AB76" s="199"/>
      <c r="AC76" s="916" t="s">
        <v>70</v>
      </c>
      <c r="AD76" s="302"/>
      <c r="AE76" s="302"/>
      <c r="AF76" s="302"/>
      <c r="AG76" s="302"/>
      <c r="AH76" s="302"/>
      <c r="AI76" s="302"/>
      <c r="AJ76" s="302"/>
      <c r="AK76" s="917" t="str">
        <f>VLOOKUP(BJ$18,[1]eMHH!$I$4:$DV$3046,16,FALSE)</f>
        <v>Kilograms</v>
      </c>
      <c r="AL76" s="918" t="s">
        <v>0</v>
      </c>
      <c r="AM76" s="912" t="s">
        <v>70</v>
      </c>
      <c r="AN76" s="913"/>
      <c r="AO76" s="913"/>
      <c r="AP76" s="913"/>
      <c r="AQ76" s="913"/>
      <c r="AR76" s="913"/>
      <c r="AS76" s="913"/>
      <c r="AT76" s="913"/>
      <c r="AU76" s="913"/>
      <c r="AV76" s="917" t="str">
        <f>VLOOKUP(BJ$19,[1]eMHH!$I$4:$DV$3046,16,FALSE)</f>
        <v>Kilograms</v>
      </c>
      <c r="AW76" s="918" t="s">
        <v>0</v>
      </c>
      <c r="AX76" s="916"/>
      <c r="AY76" s="302"/>
      <c r="AZ76" s="302"/>
      <c r="BA76" s="302"/>
      <c r="BB76" s="302"/>
      <c r="BC76" s="302"/>
      <c r="BD76" s="915">
        <v>2</v>
      </c>
      <c r="BE76" s="344" t="str">
        <f>VLOOKUP(BJ$23,[1]eMHH!$I$4:$DV$3046,16,FALSE)</f>
        <v>Sold to Middlemen</v>
      </c>
      <c r="BF76" s="199"/>
      <c r="BG76" s="199"/>
      <c r="BH76" s="199"/>
      <c r="BI76" s="919" t="s">
        <v>1</v>
      </c>
    </row>
    <row r="77" spans="1:64" s="161" customFormat="1" ht="14.25" customHeight="1" thickBot="1">
      <c r="A77" s="920"/>
      <c r="B77" s="921"/>
      <c r="C77" s="922"/>
      <c r="D77" s="922"/>
      <c r="E77" s="922"/>
      <c r="F77" s="923"/>
      <c r="G77" s="924">
        <v>2</v>
      </c>
      <c r="H77" s="925" t="str">
        <f>VLOOKUP(BJ$14,[1]eMHH!$I$4:$DV$3046,16,FALSE)</f>
        <v>Land Owned by Other</v>
      </c>
      <c r="I77" s="926"/>
      <c r="J77" s="927"/>
      <c r="K77" s="927"/>
      <c r="L77" s="927"/>
      <c r="M77" s="927"/>
      <c r="N77" s="927"/>
      <c r="O77" s="928" t="str">
        <f>VLOOKUP(BJ$15,[1]eMHH!$I$4:$DU$515,15,FALSE)</f>
        <v>Jireebs</v>
      </c>
      <c r="P77" s="929"/>
      <c r="Q77" s="929"/>
      <c r="R77" s="929"/>
      <c r="S77" s="930" t="s">
        <v>0</v>
      </c>
      <c r="T77" s="607" t="s">
        <v>1</v>
      </c>
      <c r="U77" s="931"/>
      <c r="V77" s="930">
        <v>2</v>
      </c>
      <c r="W77" s="932" t="str">
        <f>VLOOKUP(BJ$16,[1]eMHH!$I$4:$DV$3046,16,FALSE)</f>
        <v>Irrigated</v>
      </c>
      <c r="X77" s="933"/>
      <c r="Y77" s="933"/>
      <c r="Z77" s="934"/>
      <c r="AA77" s="523" t="s">
        <v>0</v>
      </c>
      <c r="AB77" s="935" t="s">
        <v>1</v>
      </c>
      <c r="AC77" s="936"/>
      <c r="AD77" s="937"/>
      <c r="AE77" s="937"/>
      <c r="AF77" s="937"/>
      <c r="AG77" s="937"/>
      <c r="AH77" s="937"/>
      <c r="AI77" s="937"/>
      <c r="AJ77" s="937"/>
      <c r="AK77" s="938"/>
      <c r="AL77" s="939" t="s">
        <v>1</v>
      </c>
      <c r="AM77" s="928"/>
      <c r="AN77" s="929"/>
      <c r="AO77" s="929"/>
      <c r="AP77" s="929"/>
      <c r="AQ77" s="929"/>
      <c r="AR77" s="929"/>
      <c r="AS77" s="929"/>
      <c r="AT77" s="929"/>
      <c r="AU77" s="929"/>
      <c r="AV77" s="922"/>
      <c r="AW77" s="939" t="s">
        <v>1</v>
      </c>
      <c r="AX77" s="936" t="str">
        <f>VLOOKUP(BJ$22,[1]eMHH!$I$4:$DV$3046,15,FALSE)</f>
        <v>Afghanis per Kilogram</v>
      </c>
      <c r="AY77" s="937"/>
      <c r="AZ77" s="937"/>
      <c r="BA77" s="937"/>
      <c r="BB77" s="523" t="s">
        <v>0</v>
      </c>
      <c r="BC77" s="935" t="s">
        <v>1</v>
      </c>
      <c r="BD77" s="930">
        <v>3</v>
      </c>
      <c r="BE77" s="940" t="str">
        <f>VLOOKUP(BJ$23,[1]eMHH!$I$4:$DV$3046,17,FALSE)</f>
        <v>Sold to Villagers</v>
      </c>
      <c r="BF77" s="932"/>
      <c r="BG77" s="932"/>
      <c r="BH77" s="932"/>
      <c r="BI77" s="941"/>
    </row>
    <row r="78" spans="1:64" s="161" customFormat="1" ht="14.25" customHeight="1">
      <c r="A78" s="887">
        <v>5</v>
      </c>
      <c r="B78" s="888" t="s">
        <v>4</v>
      </c>
      <c r="C78" s="889"/>
      <c r="D78" s="889"/>
      <c r="E78" s="889"/>
      <c r="F78" s="890"/>
      <c r="G78" s="891">
        <v>1</v>
      </c>
      <c r="H78" s="892" t="str">
        <f>VLOOKUP(BJ$14,[1]eMHH!$I$4:$DV$3046,15,FALSE)</f>
        <v>Land Owned by Respondent</v>
      </c>
      <c r="I78" s="892"/>
      <c r="J78" s="892"/>
      <c r="K78" s="892"/>
      <c r="L78" s="892"/>
      <c r="M78" s="892"/>
      <c r="N78" s="892"/>
      <c r="O78" s="888" t="s">
        <v>69</v>
      </c>
      <c r="P78" s="893"/>
      <c r="Q78" s="893"/>
      <c r="R78" s="893"/>
      <c r="S78" s="893"/>
      <c r="T78" s="893"/>
      <c r="U78" s="893"/>
      <c r="V78" s="891">
        <v>1</v>
      </c>
      <c r="W78" s="894" t="str">
        <f>VLOOKUP(BJ$16,[1]eMHH!$I$4:$DV$3046,15,FALSE)</f>
        <v>Rainfed</v>
      </c>
      <c r="X78" s="892"/>
      <c r="Y78" s="895"/>
      <c r="Z78" s="896">
        <v>1</v>
      </c>
      <c r="AA78" s="897" t="str">
        <f>VLOOKUP(BJ$17,[1]eMHH!$I$4:$DV$3046,15,FALSE)</f>
        <v>No</v>
      </c>
      <c r="AB78" s="898"/>
      <c r="AC78" s="896" t="s">
        <v>7</v>
      </c>
      <c r="AD78" s="899" t="str">
        <f>VLOOKUP(BJ$18,[1]eMHH!$I$4:$DV$3046,15,FALSE)</f>
        <v>Not Harvested Yet</v>
      </c>
      <c r="AE78" s="900"/>
      <c r="AF78" s="901"/>
      <c r="AG78" s="901"/>
      <c r="AH78" s="902" t="str">
        <f>CONCATENATE("[&gt;&gt; ","Next Crop","]")</f>
        <v>[&gt;&gt; Next Crop]</v>
      </c>
      <c r="AI78" s="902"/>
      <c r="AJ78" s="902"/>
      <c r="AK78" s="902"/>
      <c r="AM78" s="896">
        <v>0</v>
      </c>
      <c r="AN78" s="901" t="str">
        <f>VLOOKUP(BJ$19,[1]eMHH!$I$4:$DV$3046,15,FALSE)</f>
        <v>Did Not Sell Harvest</v>
      </c>
      <c r="AO78" s="901"/>
      <c r="AP78" s="901"/>
      <c r="AQ78" s="901"/>
      <c r="AR78" s="900"/>
      <c r="AS78" s="902" t="str">
        <f>CONCATENATE("[&gt;&gt; ","Next Crop","]")</f>
        <v>[&gt;&gt; Next Crop]</v>
      </c>
      <c r="AT78" s="902"/>
      <c r="AU78" s="902"/>
      <c r="AV78" s="902"/>
      <c r="AX78" s="903" t="s">
        <v>2</v>
      </c>
      <c r="AY78" s="904"/>
      <c r="AZ78" s="904"/>
      <c r="BA78" s="904"/>
      <c r="BB78" s="904"/>
      <c r="BC78" s="904"/>
      <c r="BD78" s="896">
        <v>1</v>
      </c>
      <c r="BE78" s="905" t="str">
        <f>VLOOKUP(BJ$23,[1]eMHH!$I$4:$DV$3046,15,FALSE)</f>
        <v>Sold at Market</v>
      </c>
      <c r="BF78" s="898"/>
      <c r="BG78" s="898"/>
      <c r="BH78" s="898"/>
      <c r="BI78" s="906" t="s">
        <v>0</v>
      </c>
    </row>
    <row r="79" spans="1:64" s="161" customFormat="1" ht="14.25" customHeight="1">
      <c r="A79" s="907"/>
      <c r="B79" s="908"/>
      <c r="C79" s="909"/>
      <c r="D79" s="909"/>
      <c r="E79" s="909"/>
      <c r="F79" s="910"/>
      <c r="G79" s="911"/>
      <c r="H79" s="270"/>
      <c r="I79" s="270"/>
      <c r="J79" s="270"/>
      <c r="K79" s="270"/>
      <c r="L79" s="270"/>
      <c r="M79" s="270"/>
      <c r="N79" s="270"/>
      <c r="O79" s="912"/>
      <c r="P79" s="913"/>
      <c r="Q79" s="913"/>
      <c r="R79" s="913"/>
      <c r="S79" s="913"/>
      <c r="T79" s="913"/>
      <c r="U79" s="913"/>
      <c r="V79" s="911"/>
      <c r="W79" s="390"/>
      <c r="X79" s="391"/>
      <c r="Y79" s="914"/>
      <c r="Z79" s="915">
        <v>2</v>
      </c>
      <c r="AA79" s="410" t="str">
        <f>VLOOKUP(BJ$17,[1]eMHH!$I$4:$DV$3046,16,FALSE)</f>
        <v>Yes</v>
      </c>
      <c r="AB79" s="199"/>
      <c r="AC79" s="916" t="s">
        <v>70</v>
      </c>
      <c r="AD79" s="302"/>
      <c r="AE79" s="302"/>
      <c r="AF79" s="302"/>
      <c r="AG79" s="302"/>
      <c r="AH79" s="302"/>
      <c r="AI79" s="302"/>
      <c r="AJ79" s="302"/>
      <c r="AK79" s="917" t="str">
        <f>VLOOKUP(BJ$18,[1]eMHH!$I$4:$DV$3046,16,FALSE)</f>
        <v>Kilograms</v>
      </c>
      <c r="AL79" s="918" t="s">
        <v>0</v>
      </c>
      <c r="AM79" s="912" t="s">
        <v>70</v>
      </c>
      <c r="AN79" s="913"/>
      <c r="AO79" s="913"/>
      <c r="AP79" s="913"/>
      <c r="AQ79" s="913"/>
      <c r="AR79" s="913"/>
      <c r="AS79" s="913"/>
      <c r="AT79" s="913"/>
      <c r="AU79" s="913"/>
      <c r="AV79" s="917" t="str">
        <f>VLOOKUP(BJ$19,[1]eMHH!$I$4:$DV$3046,16,FALSE)</f>
        <v>Kilograms</v>
      </c>
      <c r="AW79" s="918" t="s">
        <v>0</v>
      </c>
      <c r="AX79" s="916"/>
      <c r="AY79" s="302"/>
      <c r="AZ79" s="302"/>
      <c r="BA79" s="302"/>
      <c r="BB79" s="302"/>
      <c r="BC79" s="302"/>
      <c r="BD79" s="915">
        <v>2</v>
      </c>
      <c r="BE79" s="344" t="str">
        <f>VLOOKUP(BJ$23,[1]eMHH!$I$4:$DV$3046,16,FALSE)</f>
        <v>Sold to Middlemen</v>
      </c>
      <c r="BF79" s="199"/>
      <c r="BG79" s="199"/>
      <c r="BH79" s="199"/>
      <c r="BI79" s="919" t="s">
        <v>1</v>
      </c>
    </row>
    <row r="80" spans="1:64" s="161" customFormat="1" ht="14.25" customHeight="1" thickBot="1">
      <c r="A80" s="920"/>
      <c r="B80" s="921"/>
      <c r="C80" s="922"/>
      <c r="D80" s="922"/>
      <c r="E80" s="922"/>
      <c r="F80" s="923"/>
      <c r="G80" s="924">
        <v>2</v>
      </c>
      <c r="H80" s="925" t="str">
        <f>VLOOKUP(BJ$14,[1]eMHH!$I$4:$DV$3046,16,FALSE)</f>
        <v>Land Owned by Other</v>
      </c>
      <c r="I80" s="926"/>
      <c r="J80" s="927"/>
      <c r="K80" s="927"/>
      <c r="L80" s="927"/>
      <c r="M80" s="927"/>
      <c r="N80" s="927"/>
      <c r="O80" s="928" t="str">
        <f>VLOOKUP(BJ$15,[1]eMHH!$I$4:$DU$515,15,FALSE)</f>
        <v>Jireebs</v>
      </c>
      <c r="P80" s="929"/>
      <c r="Q80" s="929"/>
      <c r="R80" s="929"/>
      <c r="S80" s="930" t="s">
        <v>0</v>
      </c>
      <c r="T80" s="607" t="s">
        <v>1</v>
      </c>
      <c r="U80" s="931"/>
      <c r="V80" s="930">
        <v>2</v>
      </c>
      <c r="W80" s="932" t="str">
        <f>VLOOKUP(BJ$16,[1]eMHH!$I$4:$DV$3046,16,FALSE)</f>
        <v>Irrigated</v>
      </c>
      <c r="X80" s="933"/>
      <c r="Y80" s="933"/>
      <c r="Z80" s="934"/>
      <c r="AA80" s="523" t="s">
        <v>0</v>
      </c>
      <c r="AB80" s="935" t="s">
        <v>1</v>
      </c>
      <c r="AC80" s="936"/>
      <c r="AD80" s="937"/>
      <c r="AE80" s="937"/>
      <c r="AF80" s="937"/>
      <c r="AG80" s="937"/>
      <c r="AH80" s="937"/>
      <c r="AI80" s="937"/>
      <c r="AJ80" s="937"/>
      <c r="AK80" s="938"/>
      <c r="AL80" s="939" t="s">
        <v>1</v>
      </c>
      <c r="AM80" s="928"/>
      <c r="AN80" s="929"/>
      <c r="AO80" s="929"/>
      <c r="AP80" s="929"/>
      <c r="AQ80" s="929"/>
      <c r="AR80" s="929"/>
      <c r="AS80" s="929"/>
      <c r="AT80" s="929"/>
      <c r="AU80" s="929"/>
      <c r="AV80" s="922"/>
      <c r="AW80" s="939" t="s">
        <v>1</v>
      </c>
      <c r="AX80" s="936" t="str">
        <f>VLOOKUP(BJ$22,[1]eMHH!$I$4:$DV$3046,15,FALSE)</f>
        <v>Afghanis per Kilogram</v>
      </c>
      <c r="AY80" s="937"/>
      <c r="AZ80" s="937"/>
      <c r="BA80" s="937"/>
      <c r="BB80" s="523" t="s">
        <v>0</v>
      </c>
      <c r="BC80" s="935" t="s">
        <v>1</v>
      </c>
      <c r="BD80" s="930">
        <v>3</v>
      </c>
      <c r="BE80" s="940" t="str">
        <f>VLOOKUP(BJ$23,[1]eMHH!$I$4:$DV$3046,17,FALSE)</f>
        <v>Sold to Villagers</v>
      </c>
      <c r="BF80" s="932"/>
      <c r="BG80" s="932"/>
      <c r="BH80" s="932"/>
      <c r="BI80" s="941"/>
    </row>
    <row r="81" spans="1:65" s="161" customFormat="1" ht="14.25" customHeight="1">
      <c r="A81" s="952"/>
      <c r="B81" s="411"/>
      <c r="C81" s="411"/>
      <c r="D81" s="411"/>
      <c r="E81" s="411"/>
      <c r="F81" s="411"/>
      <c r="G81" s="178"/>
      <c r="H81" s="199"/>
      <c r="I81" s="236"/>
      <c r="J81" s="236"/>
      <c r="K81" s="236"/>
      <c r="L81" s="236"/>
      <c r="M81" s="236"/>
      <c r="N81" s="236"/>
      <c r="O81" s="410"/>
      <c r="P81" s="410"/>
      <c r="Q81" s="410"/>
      <c r="R81" s="410"/>
      <c r="S81" s="178"/>
      <c r="T81" s="178"/>
      <c r="U81" s="178"/>
      <c r="V81" s="178"/>
      <c r="W81" s="199"/>
      <c r="X81" s="410"/>
      <c r="Y81" s="410"/>
      <c r="AC81" s="199"/>
      <c r="AD81" s="199"/>
      <c r="AE81" s="199"/>
      <c r="AF81" s="199"/>
      <c r="AG81" s="199"/>
      <c r="AH81" s="199"/>
      <c r="AI81" s="199"/>
      <c r="AJ81" s="199"/>
      <c r="AK81" s="199"/>
      <c r="AL81" s="199"/>
      <c r="AM81" s="956"/>
      <c r="AN81" s="410"/>
      <c r="AO81" s="410"/>
      <c r="AP81" s="410"/>
      <c r="AQ81" s="410"/>
      <c r="AR81" s="410"/>
      <c r="AS81" s="410"/>
      <c r="AT81" s="410"/>
      <c r="AU81" s="410"/>
      <c r="AV81" s="410"/>
      <c r="AW81" s="411"/>
      <c r="AX81" s="199"/>
      <c r="AY81" s="199"/>
      <c r="AZ81" s="199"/>
      <c r="BA81" s="199"/>
      <c r="BB81" s="178"/>
      <c r="BC81" s="178"/>
      <c r="BD81" s="178"/>
      <c r="BE81" s="199"/>
      <c r="BF81" s="199"/>
      <c r="BG81" s="199"/>
      <c r="BH81" s="199"/>
      <c r="BI81" s="199"/>
      <c r="BJ81" s="199"/>
    </row>
    <row r="82" spans="1:65" s="161" customFormat="1" ht="14.25" customHeight="1">
      <c r="A82" s="952"/>
      <c r="B82" s="411"/>
      <c r="C82" s="411"/>
      <c r="D82" s="411"/>
      <c r="E82" s="411"/>
      <c r="F82" s="411"/>
      <c r="G82" s="178"/>
      <c r="H82" s="199"/>
      <c r="I82" s="236"/>
      <c r="J82" s="236"/>
      <c r="K82" s="236"/>
      <c r="L82" s="236"/>
      <c r="M82" s="236"/>
      <c r="N82" s="236"/>
      <c r="O82" s="410"/>
      <c r="P82" s="410"/>
      <c r="Q82" s="410"/>
      <c r="R82" s="410"/>
      <c r="S82" s="178"/>
      <c r="T82" s="178"/>
      <c r="U82" s="178"/>
      <c r="V82" s="178"/>
      <c r="W82" s="199"/>
      <c r="X82" s="410"/>
      <c r="Y82" s="410"/>
      <c r="AC82" s="199"/>
      <c r="AD82" s="199"/>
      <c r="AE82" s="199"/>
      <c r="AF82" s="199"/>
      <c r="AG82" s="199"/>
      <c r="AH82" s="199"/>
      <c r="AI82" s="199"/>
      <c r="AJ82" s="199"/>
      <c r="AK82" s="199"/>
      <c r="AL82" s="199"/>
      <c r="AM82" s="956"/>
      <c r="AN82" s="410"/>
      <c r="AO82" s="410"/>
      <c r="AP82" s="410"/>
      <c r="AQ82" s="410"/>
      <c r="AR82" s="410"/>
      <c r="AS82" s="410"/>
      <c r="AT82" s="410"/>
      <c r="AU82" s="410"/>
      <c r="AV82" s="410"/>
      <c r="AW82" s="411"/>
      <c r="AX82" s="199"/>
      <c r="AY82" s="199"/>
      <c r="AZ82" s="199"/>
      <c r="BA82" s="199"/>
      <c r="BB82" s="178"/>
      <c r="BC82" s="178"/>
      <c r="BD82" s="178"/>
      <c r="BE82" s="199"/>
      <c r="BF82" s="199"/>
      <c r="BG82" s="199"/>
      <c r="BH82" s="199"/>
      <c r="BI82" s="199"/>
      <c r="BJ82" s="955">
        <v>9.02</v>
      </c>
      <c r="BK82" s="955"/>
    </row>
    <row r="83" spans="1:65" ht="15.75" customHeight="1">
      <c r="A83" s="10" t="str">
        <f>CONCATENATE([1]Sections!$A$1:$E$1," - / - ",[1]Sections!$A$9," ",[1]Sections!$B$9,": ",[1]Sections!$D$9," [ ",[1]Sections!$V$2," ",ROMAN(COUNT($BM$1:$BM$928))," / ",ROMAN(BM83)," ]")</f>
        <v>Male Head of Household Questionnaire - / - Section 6: Agriculture &amp; Products [ Page III / III ]</v>
      </c>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AY83" s="10"/>
      <c r="AZ83" s="10"/>
      <c r="BA83" s="10"/>
      <c r="BB83" s="10"/>
      <c r="BC83" s="10"/>
      <c r="BD83" s="10"/>
      <c r="BE83" s="10"/>
      <c r="BF83" s="10"/>
      <c r="BG83" s="10"/>
      <c r="BH83" s="10"/>
      <c r="BI83" s="10"/>
      <c r="BM83" s="13">
        <v>3</v>
      </c>
    </row>
    <row r="84" spans="1:65" ht="6" customHeight="1">
      <c r="V84" s="178"/>
      <c r="W84" s="199"/>
      <c r="X84" s="189"/>
      <c r="Y84" s="189"/>
      <c r="Z84" s="189"/>
      <c r="AA84" s="189"/>
      <c r="AB84" s="178"/>
      <c r="AC84" s="199"/>
      <c r="AD84" s="189"/>
      <c r="AE84" s="189"/>
      <c r="AF84" s="189"/>
      <c r="AG84" s="189"/>
      <c r="AH84" s="178"/>
      <c r="AI84" s="199"/>
      <c r="AJ84" s="161"/>
      <c r="AK84" s="179"/>
      <c r="AL84" s="161"/>
      <c r="AM84" s="161"/>
      <c r="AN84" s="178"/>
      <c r="AO84" s="161"/>
      <c r="BL84" s="41"/>
      <c r="BM84" s="41"/>
    </row>
    <row r="85" spans="1:65" ht="15" customHeight="1">
      <c r="A85" s="172">
        <f>VLOOKUP(BJ85,[1]eMHH!$F$4:$H$3000,3,FALSE)</f>
        <v>6.1299999999999972</v>
      </c>
      <c r="B85" s="173"/>
      <c r="C85" s="667" t="str">
        <f>VLOOKUP(BJ85,[1]eMHH!$I$4:$DV$515,13,FALSE)</f>
        <v>In the past 12 months, did you pay {uisher / sarzamin}?</v>
      </c>
      <c r="D85" s="667"/>
      <c r="E85" s="667"/>
      <c r="F85" s="667"/>
      <c r="G85" s="667"/>
      <c r="H85" s="667"/>
      <c r="I85" s="667"/>
      <c r="J85" s="667"/>
      <c r="K85" s="667"/>
      <c r="L85" s="667"/>
      <c r="M85" s="667"/>
      <c r="N85" s="667"/>
      <c r="O85" s="667"/>
      <c r="P85" s="667"/>
      <c r="Q85" s="667"/>
      <c r="R85" s="667"/>
      <c r="S85" s="668"/>
      <c r="U85" s="307"/>
      <c r="V85" s="172">
        <f>VLOOKUP(BJ98,[1]eMHH!$F$4:$H$3000,3,FALSE)</f>
        <v>6.1699999999999964</v>
      </c>
      <c r="W85" s="173"/>
      <c r="X85" s="159" t="str">
        <f>VLOOKUP(BJ98,[1]eMHH!$I$4:$DV$515,13,FALSE)</f>
        <v>If you want to transport 50 kilograms of wheat to the district center or nearest bazaar, what method of transportation would you use?</v>
      </c>
      <c r="Y85" s="159"/>
      <c r="Z85" s="159"/>
      <c r="AA85" s="159"/>
      <c r="AB85" s="159"/>
      <c r="AC85" s="159"/>
      <c r="AD85" s="159"/>
      <c r="AE85" s="159"/>
      <c r="AF85" s="159"/>
      <c r="AG85" s="159"/>
      <c r="AH85" s="159"/>
      <c r="AI85" s="159"/>
      <c r="AJ85" s="159"/>
      <c r="AK85" s="159"/>
      <c r="AL85" s="159"/>
      <c r="AM85" s="159"/>
      <c r="AN85" s="160"/>
      <c r="BJ85" s="174" t="s">
        <v>66</v>
      </c>
      <c r="BK85" s="174"/>
    </row>
    <row r="86" spans="1:65" ht="15" customHeight="1">
      <c r="A86" s="214">
        <v>1</v>
      </c>
      <c r="B86" s="215" t="str">
        <f>VLOOKUP(BJ85,[1]eMHH!$I$4:$DU$515,15,FALSE)</f>
        <v>No</v>
      </c>
      <c r="C86" s="132"/>
      <c r="D86" s="957" t="str">
        <f>CONCATENATE("[&gt;&gt;",ROUND(VLOOKUP(BJ85,[1]eMHH!$I$4:$DV$3046,4,FALSE),2),"]")</f>
        <v>[&gt;&gt;6.15]</v>
      </c>
      <c r="E86" s="100"/>
      <c r="F86" s="100"/>
      <c r="G86" s="100"/>
      <c r="H86" s="132"/>
      <c r="I86" s="132"/>
      <c r="J86" s="175" t="s">
        <v>0</v>
      </c>
      <c r="K86" s="215" t="s">
        <v>84</v>
      </c>
      <c r="L86" s="217"/>
      <c r="M86" s="132"/>
      <c r="N86" s="957" t="str">
        <f>CONCATENATE("[&gt;&gt;",ROUND(VLOOKUP(BJ85,[1]eMHH!$I$4:$DV$3046,4,FALSE),2),"]")</f>
        <v>[&gt;&gt;6.15]</v>
      </c>
      <c r="O86" s="132"/>
      <c r="P86" s="25"/>
      <c r="Q86" s="218"/>
      <c r="R86" s="25"/>
      <c r="S86" s="28"/>
      <c r="U86" s="307"/>
      <c r="V86" s="241"/>
      <c r="W86" s="242"/>
      <c r="X86" s="184"/>
      <c r="Y86" s="184"/>
      <c r="Z86" s="184"/>
      <c r="AA86" s="184"/>
      <c r="AB86" s="184"/>
      <c r="AC86" s="184"/>
      <c r="AD86" s="184"/>
      <c r="AE86" s="184"/>
      <c r="AF86" s="184"/>
      <c r="AG86" s="184"/>
      <c r="AH86" s="184"/>
      <c r="AI86" s="184"/>
      <c r="AJ86" s="184"/>
      <c r="AK86" s="184"/>
      <c r="AL86" s="184"/>
      <c r="AM86" s="184"/>
      <c r="AN86" s="185"/>
      <c r="BJ86" s="186">
        <f>VLOOKUP(BJ85,[1]eMHH!$I$4:$DV$515,65,FALSE)</f>
        <v>2</v>
      </c>
      <c r="BK86" s="186"/>
    </row>
    <row r="87" spans="1:65" ht="14.25" customHeight="1">
      <c r="A87" s="175">
        <v>2</v>
      </c>
      <c r="B87" s="219" t="str">
        <f>VLOOKUP(BJ85,[1]eMHH!$I$4:$DU$515,16,FALSE)</f>
        <v>Yes</v>
      </c>
      <c r="C87" s="220"/>
      <c r="D87" s="220"/>
      <c r="E87" s="220"/>
      <c r="F87" s="220"/>
      <c r="G87" s="220"/>
      <c r="H87" s="220"/>
      <c r="I87" s="220"/>
      <c r="J87" s="195" t="s">
        <v>1</v>
      </c>
      <c r="K87" s="222" t="s">
        <v>85</v>
      </c>
      <c r="L87" s="222"/>
      <c r="M87" s="223"/>
      <c r="N87" s="224"/>
      <c r="O87" s="224"/>
      <c r="P87" s="833" t="str">
        <f>CONCATENATE("[&gt;&gt;",ROUND(VLOOKUP(BJ85,[1]eMHH!$I$4:$DV$3046,4,FALSE),2),"]")</f>
        <v>[&gt;&gt;6.15]</v>
      </c>
      <c r="Q87" s="44"/>
      <c r="R87" s="44"/>
      <c r="S87" s="118"/>
      <c r="U87" s="307"/>
      <c r="V87" s="200">
        <v>1</v>
      </c>
      <c r="W87" s="651" t="str">
        <f>VLOOKUP(BJ98,[1]eMHH!$I$4:$DU$515,15,FALSE)</f>
        <v>Do Not Go There / Not Applicable</v>
      </c>
      <c r="X87" s="652"/>
      <c r="Y87" s="652"/>
      <c r="Z87" s="652"/>
      <c r="AA87" s="652"/>
      <c r="AB87" s="958" t="str">
        <f>CONCATENATE("[&gt;&gt;",FIXED(V111,2),"]")</f>
        <v>[&gt;&gt;6.20]</v>
      </c>
      <c r="AC87" s="958"/>
      <c r="AD87" s="958"/>
      <c r="AE87" s="959"/>
      <c r="AF87" s="175">
        <v>6</v>
      </c>
      <c r="AG87" s="803" t="str">
        <f>VLOOKUP(BJ98,[1]eMHH!$I$4:$DU$515,20,FALSE)</f>
        <v>Taxi</v>
      </c>
      <c r="AH87" s="25"/>
      <c r="AI87" s="25"/>
      <c r="AJ87" s="25"/>
      <c r="AK87" s="25"/>
      <c r="AL87" s="25"/>
      <c r="AM87" s="25"/>
      <c r="AN87" s="541"/>
      <c r="BJ87" s="193">
        <f>VLOOKUP(BJ85,[1]eMHH!$I$4:$DV$3046,4,FALSE)</f>
        <v>6.1499999999999968</v>
      </c>
      <c r="BK87" s="193"/>
    </row>
    <row r="88" spans="1:65" ht="14.25" customHeight="1">
      <c r="T88" s="41"/>
      <c r="U88" s="307"/>
      <c r="V88" s="206"/>
      <c r="W88" s="390"/>
      <c r="X88" s="391"/>
      <c r="Y88" s="391"/>
      <c r="Z88" s="391"/>
      <c r="AA88" s="391"/>
      <c r="AB88" s="960"/>
      <c r="AC88" s="960"/>
      <c r="AD88" s="960"/>
      <c r="AE88" s="961"/>
      <c r="AF88" s="175">
        <v>7</v>
      </c>
      <c r="AG88" s="344" t="str">
        <f>VLOOKUP(BJ98,[1]eMHH!$I$4:$DU$515,21,FALSE)</f>
        <v>Private Car</v>
      </c>
      <c r="AH88" s="255"/>
      <c r="AI88" s="255"/>
      <c r="AJ88" s="842"/>
      <c r="AK88" s="962"/>
      <c r="AL88" s="963"/>
      <c r="AM88" s="963"/>
      <c r="AN88" s="964"/>
      <c r="AO88" s="161"/>
      <c r="AP88" s="66"/>
    </row>
    <row r="89" spans="1:65" ht="15" customHeight="1">
      <c r="A89" s="172">
        <f>VLOOKUP(BJ89,[1]eMHH!$F$4:$H$3000,3,FALSE)</f>
        <v>6.139999999999997</v>
      </c>
      <c r="B89" s="173"/>
      <c r="C89" s="667" t="str">
        <f>VLOOKUP(BJ89,[1]eMHH!$I$4:$DV$515,13,FALSE)</f>
        <v>To whom did you pay {uisher / sarzamin}?</v>
      </c>
      <c r="D89" s="667"/>
      <c r="E89" s="667"/>
      <c r="F89" s="667"/>
      <c r="G89" s="667"/>
      <c r="H89" s="667"/>
      <c r="I89" s="667"/>
      <c r="J89" s="667"/>
      <c r="K89" s="667"/>
      <c r="L89" s="667"/>
      <c r="M89" s="667"/>
      <c r="N89" s="667"/>
      <c r="O89" s="667"/>
      <c r="P89" s="667"/>
      <c r="Q89" s="667"/>
      <c r="R89" s="667"/>
      <c r="S89" s="965"/>
      <c r="U89" s="307"/>
      <c r="V89" s="195">
        <v>2</v>
      </c>
      <c r="W89" s="188" t="str">
        <f>VLOOKUP(BJ98,[1]eMHH!$I$4:$DU$515,16,FALSE)</f>
        <v>Walk</v>
      </c>
      <c r="X89" s="155"/>
      <c r="Y89" s="155"/>
      <c r="Z89" s="155"/>
      <c r="AA89" s="957" t="str">
        <f>CONCATENATE("[&gt;&gt;",ROUND(VLOOKUP(BJ98,[1]eMHH!$I$4:$DV$3046,4,FALSE),2),"]")</f>
        <v>[&gt;&gt;6.19]</v>
      </c>
      <c r="AB89" s="155"/>
      <c r="AC89" s="155"/>
      <c r="AD89" s="155"/>
      <c r="AE89" s="256"/>
      <c r="AF89" s="175">
        <v>8</v>
      </c>
      <c r="AG89" s="250" t="str">
        <f>VLOOKUP(BJ98,[1]eMHH!$I$4:$DU$515,22,FALSE)</f>
        <v>Truck or bus</v>
      </c>
      <c r="AJ89" s="155"/>
      <c r="AK89" s="155"/>
      <c r="AL89" s="155"/>
      <c r="AM89" s="155"/>
      <c r="AN89" s="357"/>
      <c r="AO89" s="161"/>
      <c r="AP89" s="66"/>
      <c r="AQ89" s="343"/>
      <c r="AR89" s="343"/>
      <c r="AS89" s="177"/>
      <c r="AT89" s="177"/>
      <c r="AW89" s="177"/>
      <c r="AX89" s="177"/>
      <c r="AY89" s="177"/>
      <c r="AZ89" s="177"/>
      <c r="BA89" s="177"/>
      <c r="BB89" s="177"/>
      <c r="BC89" s="177"/>
      <c r="BD89" s="177"/>
      <c r="BE89" s="177"/>
      <c r="BF89" s="177"/>
      <c r="BG89" s="177"/>
      <c r="BH89" s="177"/>
      <c r="BI89" s="177"/>
      <c r="BJ89" s="174" t="s">
        <v>67</v>
      </c>
      <c r="BK89" s="174"/>
    </row>
    <row r="90" spans="1:65" ht="14.25" customHeight="1" thickBot="1">
      <c r="A90" s="257" t="s">
        <v>9</v>
      </c>
      <c r="B90" s="966"/>
      <c r="C90" s="967"/>
      <c r="D90" s="967"/>
      <c r="E90" s="967"/>
      <c r="F90" s="967"/>
      <c r="G90" s="967"/>
      <c r="H90" s="967"/>
      <c r="I90" s="967"/>
      <c r="J90" s="967"/>
      <c r="K90" s="967"/>
      <c r="L90" s="967"/>
      <c r="M90" s="967"/>
      <c r="N90" s="967"/>
      <c r="O90" s="967"/>
      <c r="P90" s="967"/>
      <c r="Q90" s="967"/>
      <c r="R90" s="967"/>
      <c r="S90" s="968"/>
      <c r="U90" s="307"/>
      <c r="V90" s="175">
        <v>3</v>
      </c>
      <c r="W90" s="969" t="str">
        <f>VLOOKUP(BJ98,[1]eMHH!$I$4:$DU$515,17,FALSE)</f>
        <v>Animal</v>
      </c>
      <c r="X90" s="253"/>
      <c r="Y90" s="253"/>
      <c r="Z90" s="253"/>
      <c r="AA90" s="970" t="str">
        <f>CONCATENATE("[&gt;&gt;",ROUND(VLOOKUP(BJ98,[1]eMHH!$I$4:$DV$3046,4,FALSE),2),"]")</f>
        <v>[&gt;&gt;6.19]</v>
      </c>
      <c r="AB90" s="253"/>
      <c r="AC90" s="253"/>
      <c r="AD90" s="253"/>
      <c r="AE90" s="256"/>
      <c r="AF90" s="175">
        <v>9</v>
      </c>
      <c r="AG90" s="188" t="str">
        <f>VLOOKUP(BJ98,[1]eMHH!$I$4:$DU$515,23,FALSE)</f>
        <v>Saracha, Townace</v>
      </c>
      <c r="AH90" s="971"/>
      <c r="AI90" s="971"/>
      <c r="AJ90" s="972"/>
      <c r="AK90" s="973"/>
      <c r="AL90" s="434"/>
      <c r="AM90" s="434"/>
      <c r="AN90" s="413"/>
      <c r="AO90" s="161"/>
      <c r="AP90" s="66"/>
      <c r="AQ90" s="178"/>
      <c r="AR90" s="199"/>
      <c r="AS90" s="41"/>
      <c r="AW90" s="411"/>
      <c r="AX90" s="41"/>
      <c r="AY90" s="41"/>
      <c r="AZ90" s="178"/>
      <c r="BA90" s="199"/>
      <c r="BB90" s="179"/>
      <c r="BC90" s="41"/>
      <c r="BE90" s="41"/>
      <c r="BG90" s="161"/>
      <c r="BJ90" s="186">
        <f>VLOOKUP(BJ89,[1]eMHH!$I$4:$DV$515,65,FALSE)</f>
        <v>1</v>
      </c>
      <c r="BK90" s="186"/>
    </row>
    <row r="91" spans="1:65" ht="14.25" customHeight="1">
      <c r="A91" s="257"/>
      <c r="B91" s="974"/>
      <c r="C91" s="975"/>
      <c r="D91" s="975"/>
      <c r="E91" s="975"/>
      <c r="F91" s="975"/>
      <c r="G91" s="975"/>
      <c r="H91" s="975"/>
      <c r="I91" s="975"/>
      <c r="J91" s="975"/>
      <c r="K91" s="975"/>
      <c r="L91" s="975"/>
      <c r="M91" s="975"/>
      <c r="N91" s="975"/>
      <c r="O91" s="975"/>
      <c r="P91" s="975"/>
      <c r="Q91" s="975"/>
      <c r="R91" s="975"/>
      <c r="S91" s="463" t="s">
        <v>0</v>
      </c>
      <c r="U91" s="307"/>
      <c r="V91" s="195">
        <v>4</v>
      </c>
      <c r="W91" s="344" t="str">
        <f>VLOOKUP(BJ98,[1]eMHH!$I$4:$DU$515,18,FALSE)</f>
        <v>Wheelbarrow</v>
      </c>
      <c r="X91" s="155"/>
      <c r="Y91" s="155"/>
      <c r="AC91" s="957"/>
      <c r="AD91" s="155"/>
      <c r="AE91" s="288"/>
      <c r="AF91" s="214">
        <v>10</v>
      </c>
      <c r="AG91" s="976" t="str">
        <f>VLOOKUP(BJ98,[1]eMHH!$I$4:$DU$515,24,FALSE)</f>
        <v>Motorcycle and Three-Wheeler</v>
      </c>
      <c r="AH91" s="971"/>
      <c r="AI91" s="971"/>
      <c r="AJ91" s="977"/>
      <c r="AK91" s="977"/>
      <c r="AL91" s="977"/>
      <c r="AM91" s="978"/>
      <c r="AN91" s="979"/>
      <c r="AO91" s="161"/>
      <c r="AP91" s="66"/>
      <c r="AQ91" s="178"/>
      <c r="AR91" s="199"/>
      <c r="AS91" s="161"/>
      <c r="AT91" s="161"/>
      <c r="AW91" s="161"/>
      <c r="AX91" s="161"/>
      <c r="AY91" s="161"/>
      <c r="AZ91" s="178"/>
      <c r="BA91" s="179"/>
      <c r="BC91" s="41"/>
      <c r="BD91" s="189"/>
      <c r="BE91" s="189"/>
      <c r="BJ91" s="193">
        <f>VLOOKUP(BJ89,[1]eMHH!$I$4:$DV$3046,4,FALSE)</f>
        <v>0</v>
      </c>
      <c r="BK91" s="193"/>
    </row>
    <row r="92" spans="1:65" ht="14.25" customHeight="1" thickBot="1">
      <c r="A92" s="257"/>
      <c r="B92" s="980"/>
      <c r="C92" s="981"/>
      <c r="D92" s="981"/>
      <c r="E92" s="981"/>
      <c r="F92" s="981"/>
      <c r="G92" s="981"/>
      <c r="H92" s="981"/>
      <c r="I92" s="981"/>
      <c r="J92" s="981"/>
      <c r="K92" s="981"/>
      <c r="L92" s="981"/>
      <c r="M92" s="981"/>
      <c r="N92" s="981"/>
      <c r="O92" s="981"/>
      <c r="P92" s="981"/>
      <c r="Q92" s="981"/>
      <c r="R92" s="981"/>
      <c r="S92" s="476" t="s">
        <v>1</v>
      </c>
      <c r="U92" s="307"/>
      <c r="V92" s="175">
        <v>5</v>
      </c>
      <c r="W92" s="982" t="str">
        <f>VLOOKUP(BJ98,[1]eMHH!$I$4:$DU$515,19,FALSE)</f>
        <v>Bicycle</v>
      </c>
      <c r="X92" s="983"/>
      <c r="Y92" s="983"/>
      <c r="Z92" s="983"/>
      <c r="AA92" s="983"/>
      <c r="AB92" s="983"/>
      <c r="AC92" s="983"/>
      <c r="AD92" s="983"/>
      <c r="AE92" s="983"/>
      <c r="AF92" s="984"/>
      <c r="AG92" s="984"/>
      <c r="AH92" s="984"/>
      <c r="AI92" s="984"/>
      <c r="AJ92" s="984"/>
      <c r="AK92" s="984"/>
      <c r="AL92" s="985"/>
      <c r="AM92" s="175" t="s">
        <v>0</v>
      </c>
      <c r="AN92" s="175" t="s">
        <v>1</v>
      </c>
      <c r="AP92" s="66"/>
    </row>
    <row r="93" spans="1:65" ht="14.25" customHeight="1">
      <c r="U93" s="307"/>
      <c r="V93" s="206" t="s">
        <v>9</v>
      </c>
      <c r="W93" s="712" t="str">
        <f>VLOOKUP(BJ98,[1]eMHH!$I$4:$DU$515,25,FALSE)</f>
        <v>Other:</v>
      </c>
      <c r="X93" s="986"/>
      <c r="Y93" s="987"/>
      <c r="Z93" s="987"/>
      <c r="AA93" s="987"/>
      <c r="AB93" s="987"/>
      <c r="AC93" s="987"/>
      <c r="AD93" s="987"/>
      <c r="AE93" s="987"/>
      <c r="AF93" s="987"/>
      <c r="AG93" s="987"/>
      <c r="AH93" s="987"/>
      <c r="AI93" s="987"/>
      <c r="AJ93" s="987"/>
      <c r="AK93" s="987"/>
      <c r="AL93" s="987"/>
      <c r="AM93" s="987"/>
      <c r="AN93" s="988"/>
      <c r="AO93" s="41"/>
      <c r="AP93" s="66"/>
    </row>
    <row r="94" spans="1:65" ht="15" customHeight="1">
      <c r="A94" s="286">
        <f>VLOOKUP(BJ94,[1]eMHH!$F$4:$H$3000,3,FALSE)</f>
        <v>6.1499999999999968</v>
      </c>
      <c r="B94" s="286"/>
      <c r="C94" s="226" t="str">
        <f>VLOOKUP(BJ94,[1]eMHH!$I$4:$DV$515,13,FALSE)</f>
        <v>During the past 12 months, have you or members of your household sold any live young animals, animal products, or dairy products? [IF YES] What did you sell?</v>
      </c>
      <c r="D94" s="159"/>
      <c r="E94" s="159"/>
      <c r="F94" s="159"/>
      <c r="G94" s="159"/>
      <c r="H94" s="159"/>
      <c r="I94" s="159"/>
      <c r="J94" s="159"/>
      <c r="K94" s="159"/>
      <c r="L94" s="159"/>
      <c r="M94" s="159"/>
      <c r="N94" s="159"/>
      <c r="O94" s="159"/>
      <c r="P94" s="159"/>
      <c r="Q94" s="159"/>
      <c r="R94" s="159"/>
      <c r="S94" s="160"/>
      <c r="U94" s="307"/>
      <c r="V94" s="257"/>
      <c r="W94" s="712"/>
      <c r="X94" s="989"/>
      <c r="Y94" s="990"/>
      <c r="Z94" s="990"/>
      <c r="AA94" s="990"/>
      <c r="AB94" s="990"/>
      <c r="AC94" s="990"/>
      <c r="AD94" s="990"/>
      <c r="AE94" s="990"/>
      <c r="AF94" s="990"/>
      <c r="AG94" s="990"/>
      <c r="AH94" s="990"/>
      <c r="AI94" s="990"/>
      <c r="AJ94" s="990"/>
      <c r="AK94" s="990"/>
      <c r="AL94" s="990"/>
      <c r="AM94" s="990"/>
      <c r="AN94" s="991"/>
      <c r="BJ94" s="174">
        <v>9.52</v>
      </c>
      <c r="BK94" s="174"/>
    </row>
    <row r="95" spans="1:65" ht="15" customHeight="1">
      <c r="A95" s="286"/>
      <c r="B95" s="286"/>
      <c r="C95" s="381"/>
      <c r="D95" s="184"/>
      <c r="E95" s="184"/>
      <c r="F95" s="184"/>
      <c r="G95" s="184"/>
      <c r="H95" s="184"/>
      <c r="I95" s="184"/>
      <c r="J95" s="184"/>
      <c r="K95" s="184"/>
      <c r="L95" s="184"/>
      <c r="M95" s="184"/>
      <c r="N95" s="184"/>
      <c r="O95" s="184"/>
      <c r="P95" s="184"/>
      <c r="Q95" s="184"/>
      <c r="R95" s="184"/>
      <c r="S95" s="185"/>
      <c r="U95" s="307"/>
      <c r="V95" s="257"/>
      <c r="W95" s="712"/>
      <c r="X95" s="992"/>
      <c r="Y95" s="993"/>
      <c r="Z95" s="993"/>
      <c r="AA95" s="993"/>
      <c r="AB95" s="993"/>
      <c r="AC95" s="993"/>
      <c r="AD95" s="993"/>
      <c r="AE95" s="993"/>
      <c r="AF95" s="993"/>
      <c r="AG95" s="993"/>
      <c r="AH95" s="993"/>
      <c r="AI95" s="993"/>
      <c r="AJ95" s="993"/>
      <c r="AK95" s="993"/>
      <c r="AL95" s="993"/>
      <c r="AM95" s="994"/>
      <c r="AN95" s="995"/>
      <c r="BJ95" s="186">
        <f>VLOOKUP(BJ94,[1]eMHH!$I$4:$DV$515,65,FALSE)</f>
        <v>21</v>
      </c>
      <c r="BK95" s="186"/>
    </row>
    <row r="96" spans="1:65" ht="15" customHeight="1">
      <c r="A96" s="996"/>
      <c r="B96" s="996"/>
      <c r="C96" s="381"/>
      <c r="D96" s="184"/>
      <c r="E96" s="184"/>
      <c r="F96" s="184"/>
      <c r="G96" s="184"/>
      <c r="H96" s="184"/>
      <c r="I96" s="184"/>
      <c r="J96" s="184"/>
      <c r="K96" s="184"/>
      <c r="L96" s="184"/>
      <c r="M96" s="184"/>
      <c r="N96" s="184"/>
      <c r="O96" s="184"/>
      <c r="P96" s="184"/>
      <c r="Q96" s="184"/>
      <c r="R96" s="184"/>
      <c r="S96" s="185"/>
      <c r="U96" s="307"/>
      <c r="BJ96" s="193">
        <f>VLOOKUP(BJ94,[1]eMHH!$I$4:$DV$3046,4,FALSE)</f>
        <v>6.1699999999999964</v>
      </c>
      <c r="BK96" s="193"/>
    </row>
    <row r="97" spans="1:63" ht="15" customHeight="1">
      <c r="A97" s="997" t="str">
        <f>VLOOKUP(BJ94,[1]eMHH!$I$4:$DV$515,14,FALSE)</f>
        <v>[MARK ALL MENTIONED]</v>
      </c>
      <c r="B97" s="998"/>
      <c r="C97" s="998"/>
      <c r="D97" s="998"/>
      <c r="E97" s="998"/>
      <c r="F97" s="998"/>
      <c r="G97" s="998"/>
      <c r="H97" s="998"/>
      <c r="I97" s="998"/>
      <c r="J97" s="998"/>
      <c r="K97" s="998"/>
      <c r="L97" s="998"/>
      <c r="M97" s="998"/>
      <c r="N97" s="998"/>
      <c r="O97" s="998"/>
      <c r="P97" s="998"/>
      <c r="Q97" s="998"/>
      <c r="R97" s="998"/>
      <c r="S97" s="998"/>
      <c r="U97" s="307"/>
      <c r="V97" s="241">
        <f>VLOOKUP(BJ102,[1]eMHH!$F$4:$H$3000,3,FALSE)</f>
        <v>6.1799999999999962</v>
      </c>
      <c r="W97" s="242"/>
      <c r="X97" s="290" t="str">
        <f>VLOOKUP(BJ102,[1]eMHH!$I$4:$DV$515,13,FALSE)</f>
        <v>How much is the cost for the return trip?</v>
      </c>
      <c r="Y97" s="290"/>
      <c r="Z97" s="290"/>
      <c r="AA97" s="290"/>
      <c r="AB97" s="290"/>
      <c r="AC97" s="290"/>
      <c r="AD97" s="290"/>
      <c r="AE97" s="290"/>
      <c r="AF97" s="290"/>
      <c r="AG97" s="290"/>
      <c r="AH97" s="290"/>
      <c r="AI97" s="290"/>
      <c r="AJ97" s="290"/>
      <c r="AK97" s="290"/>
      <c r="AL97" s="290"/>
      <c r="AM97" s="290"/>
      <c r="AN97" s="290"/>
    </row>
    <row r="98" spans="1:63" ht="14.25" customHeight="1">
      <c r="A98" s="257">
        <v>1</v>
      </c>
      <c r="B98" s="269" t="str">
        <f>VLOOKUP(BJ94,[1]eMHH!$I$4:$DU$515,15,FALSE)</f>
        <v>No, Did Not Sell Any Animal Products</v>
      </c>
      <c r="C98" s="999"/>
      <c r="D98" s="999"/>
      <c r="E98" s="999"/>
      <c r="F98" s="999"/>
      <c r="G98" s="999"/>
      <c r="H98" s="1000" t="str">
        <f>CONCATENATE("[&gt;&gt;",FIXED(VLOOKUP(BJ94,[1]eMHH!$I$4:$DV$3046,4,FALSE),2),"]")</f>
        <v>[&gt;&gt;6.17]</v>
      </c>
      <c r="I98" s="1000"/>
      <c r="J98" s="1001"/>
      <c r="K98" s="266">
        <v>11</v>
      </c>
      <c r="L98" s="344" t="str">
        <f>VLOOKUP(BJ94,[1]eMHH!$I$4:$DU$515,25,FALSE)</f>
        <v>Sold Beef</v>
      </c>
      <c r="M98" s="177"/>
      <c r="S98" s="42"/>
      <c r="U98" s="307"/>
      <c r="V98" s="349" t="str">
        <f>VLOOKUP(BJ102,[1]eMHH!$I$4:$DV$515,14,FALSE)</f>
        <v>[IF IN KIND, ESTIMATE VALUE AND MARK "ESTIMATED BY ENUMERATOR"]</v>
      </c>
      <c r="W98" s="350"/>
      <c r="X98" s="350"/>
      <c r="Y98" s="350"/>
      <c r="Z98" s="350"/>
      <c r="AA98" s="350"/>
      <c r="AB98" s="350"/>
      <c r="AC98" s="350"/>
      <c r="AD98" s="350"/>
      <c r="AE98" s="350"/>
      <c r="AF98" s="350"/>
      <c r="AG98" s="350"/>
      <c r="AH98" s="350"/>
      <c r="AI98" s="350"/>
      <c r="AJ98" s="350"/>
      <c r="AK98" s="350"/>
      <c r="AL98" s="350"/>
      <c r="AM98" s="350"/>
      <c r="AN98" s="351"/>
      <c r="BJ98" s="174">
        <v>99.01</v>
      </c>
      <c r="BK98" s="174"/>
    </row>
    <row r="99" spans="1:63" ht="14.25" customHeight="1">
      <c r="A99" s="257"/>
      <c r="B99" s="1002"/>
      <c r="C99" s="1003"/>
      <c r="D99" s="1003"/>
      <c r="E99" s="1003"/>
      <c r="F99" s="1003"/>
      <c r="G99" s="1003"/>
      <c r="H99" s="1004"/>
      <c r="I99" s="1004"/>
      <c r="J99" s="1005"/>
      <c r="K99" s="214">
        <v>12</v>
      </c>
      <c r="L99" s="344" t="str">
        <f>VLOOKUP(BJ94,[1]eMHH!$I$4:$DU$515,26,FALSE)</f>
        <v>Sold Other Meat</v>
      </c>
      <c r="S99" s="42"/>
      <c r="U99" s="307"/>
      <c r="V99" s="692"/>
      <c r="W99" s="676"/>
      <c r="X99" s="676"/>
      <c r="Y99" s="676"/>
      <c r="Z99" s="676"/>
      <c r="AA99" s="676"/>
      <c r="AB99" s="676"/>
      <c r="AC99" s="676"/>
      <c r="AD99" s="676"/>
      <c r="AE99" s="676"/>
      <c r="AF99" s="676"/>
      <c r="AG99" s="676"/>
      <c r="AH99" s="676"/>
      <c r="AI99" s="676"/>
      <c r="AJ99" s="676"/>
      <c r="AK99" s="676"/>
      <c r="AL99" s="676"/>
      <c r="AM99" s="350"/>
      <c r="AN99" s="351"/>
      <c r="AO99" s="188"/>
      <c r="AP99" s="66"/>
      <c r="BJ99" s="186">
        <f>VLOOKUP(BJ98,[1]eMHH!$I$4:$DV$515,65,FALSE)</f>
        <v>11</v>
      </c>
      <c r="BK99" s="186"/>
    </row>
    <row r="100" spans="1:63" ht="14.25" customHeight="1">
      <c r="A100" s="175">
        <v>2</v>
      </c>
      <c r="B100" s="344" t="str">
        <f>VLOOKUP(BJ94,[1]eMHH!$I$4:$DU$515,16,FALSE)</f>
        <v>Sold Live Sheep</v>
      </c>
      <c r="C100" s="188"/>
      <c r="D100" s="188"/>
      <c r="E100" s="188"/>
      <c r="F100" s="188"/>
      <c r="G100" s="188"/>
      <c r="H100" s="188"/>
      <c r="I100" s="188"/>
      <c r="J100" s="382"/>
      <c r="K100" s="214">
        <v>13</v>
      </c>
      <c r="L100" s="344" t="str">
        <f>VLOOKUP(BJ94,[1]eMHH!$I$4:$DU$515,27,FALSE)</f>
        <v>Sold Leather</v>
      </c>
      <c r="M100" s="188"/>
      <c r="N100" s="188"/>
      <c r="O100" s="188"/>
      <c r="P100" s="188"/>
      <c r="Q100" s="188"/>
      <c r="R100" s="188"/>
      <c r="S100" s="382"/>
      <c r="U100" s="307"/>
      <c r="V100" s="266">
        <v>0</v>
      </c>
      <c r="W100" s="188" t="str">
        <f>VLOOKUP(BJ102,[1]eMHH!$I$4:$DU$515,16,FALSE)</f>
        <v>Free (No Charge)</v>
      </c>
      <c r="X100" s="155"/>
      <c r="Y100" s="155"/>
      <c r="Z100" s="155"/>
      <c r="AA100" s="155"/>
      <c r="AB100" s="155"/>
      <c r="AC100" s="155"/>
      <c r="AD100" s="155"/>
      <c r="AE100" s="155"/>
      <c r="AF100" s="178"/>
      <c r="AG100" s="246"/>
      <c r="AH100" s="155"/>
      <c r="AI100" s="155"/>
      <c r="AJ100" s="155"/>
      <c r="AK100" s="58"/>
      <c r="AL100" s="58"/>
      <c r="AM100" s="223"/>
      <c r="AN100" s="175" t="s">
        <v>0</v>
      </c>
      <c r="AP100" s="66"/>
      <c r="BJ100" s="193">
        <f>VLOOKUP(BJ98,[1]eMHH!$I$4:$DV$3046,4,FALSE)</f>
        <v>6.1899999999999959</v>
      </c>
      <c r="BK100" s="193"/>
    </row>
    <row r="101" spans="1:63" ht="14.25" customHeight="1">
      <c r="A101" s="175">
        <v>3</v>
      </c>
      <c r="B101" s="344" t="str">
        <f>VLOOKUP(BJ94,[1]eMHH!$I$4:$DU$515,17,FALSE)</f>
        <v>Sold Live Goat</v>
      </c>
      <c r="C101" s="188"/>
      <c r="D101" s="188"/>
      <c r="E101" s="188"/>
      <c r="F101" s="188"/>
      <c r="G101" s="188"/>
      <c r="H101" s="188"/>
      <c r="I101" s="188"/>
      <c r="J101" s="382"/>
      <c r="K101" s="214">
        <v>14</v>
      </c>
      <c r="L101" s="344" t="str">
        <f>VLOOKUP(BJ94,[1]eMHH!$I$4:$DU$515,28,FALSE)</f>
        <v>Sold Other Skins</v>
      </c>
      <c r="M101" s="188"/>
      <c r="N101" s="188"/>
      <c r="O101" s="188"/>
      <c r="P101" s="188"/>
      <c r="Q101" s="188"/>
      <c r="R101" s="188"/>
      <c r="S101" s="382"/>
      <c r="U101" s="307"/>
      <c r="V101" s="175" t="s">
        <v>6</v>
      </c>
      <c r="W101" s="292" t="str">
        <f>VLOOKUP(BJ102,[1]eMHH!$I$4:$DU$515,15,FALSE)</f>
        <v>Estimated by Enumerator</v>
      </c>
      <c r="X101" s="292"/>
      <c r="Y101" s="292"/>
      <c r="Z101" s="292"/>
      <c r="AA101" s="292"/>
      <c r="AB101" s="292"/>
      <c r="AC101" s="292"/>
      <c r="AD101" s="292"/>
      <c r="AE101" s="292"/>
      <c r="AF101" s="292"/>
      <c r="AG101" s="292"/>
      <c r="AH101" s="292"/>
      <c r="AI101" s="292"/>
      <c r="AJ101" s="292"/>
      <c r="AK101" s="292"/>
      <c r="AL101" s="292"/>
      <c r="AM101" s="155"/>
      <c r="AN101" s="175" t="s">
        <v>1</v>
      </c>
      <c r="AP101" s="66"/>
    </row>
    <row r="102" spans="1:63" ht="14.25" customHeight="1">
      <c r="A102" s="175">
        <v>4</v>
      </c>
      <c r="B102" s="344" t="str">
        <f>VLOOKUP(BJ94,[1]eMHH!$I$4:$DU$515,18,FALSE)</f>
        <v>Sold Live Poultry</v>
      </c>
      <c r="E102" s="177"/>
      <c r="K102" s="214">
        <v>15</v>
      </c>
      <c r="L102" s="344" t="str">
        <f>VLOOKUP(BJ94,[1]eMHH!$I$4:$DU$515,29,FALSE)</f>
        <v>Sold Wool</v>
      </c>
      <c r="M102" s="188"/>
      <c r="N102" s="188"/>
      <c r="O102" s="188"/>
      <c r="P102" s="188"/>
      <c r="Q102" s="188"/>
      <c r="R102" s="188"/>
      <c r="S102" s="382"/>
      <c r="U102" s="307"/>
      <c r="V102" s="1" t="s">
        <v>12</v>
      </c>
      <c r="W102" s="2"/>
      <c r="X102" s="2"/>
      <c r="Y102" s="2"/>
      <c r="Z102" s="2"/>
      <c r="AA102" s="2"/>
      <c r="AB102" s="2"/>
      <c r="AC102" s="2"/>
      <c r="AD102" s="2"/>
      <c r="AE102" s="2"/>
      <c r="AF102" s="2"/>
      <c r="AG102" s="2"/>
      <c r="AH102" s="2"/>
      <c r="AI102" s="2"/>
      <c r="AJ102" s="2"/>
      <c r="AK102" s="2"/>
      <c r="AL102" s="202" t="str">
        <f>VLOOKUP(BJ102,[1]eMHH!$I$4:$DU$515,17,FALSE)</f>
        <v>Afghani</v>
      </c>
      <c r="AM102" s="202"/>
      <c r="AN102" s="303"/>
      <c r="AP102" s="66"/>
      <c r="BJ102" s="228">
        <v>99.02</v>
      </c>
      <c r="BK102" s="174"/>
    </row>
    <row r="103" spans="1:63" ht="14.25" customHeight="1">
      <c r="A103" s="175">
        <v>5</v>
      </c>
      <c r="B103" s="344" t="str">
        <f>VLOOKUP(BJ94,[1]eMHH!$I$4:$DU$515,19,FALSE)</f>
        <v>Sold Live Cows</v>
      </c>
      <c r="F103" s="177"/>
      <c r="K103" s="214">
        <v>16</v>
      </c>
      <c r="L103" s="344" t="str">
        <f>VLOOKUP(BJ94,[1]eMHH!$I$4:$DU$515,30,FALSE)</f>
        <v>Sold Milk</v>
      </c>
      <c r="M103" s="188"/>
      <c r="N103" s="188"/>
      <c r="O103" s="188"/>
      <c r="P103" s="188"/>
      <c r="Q103" s="188"/>
      <c r="R103" s="188"/>
      <c r="S103" s="382"/>
      <c r="U103" s="307"/>
      <c r="V103" s="7"/>
      <c r="W103" s="8"/>
      <c r="X103" s="8"/>
      <c r="Y103" s="8"/>
      <c r="Z103" s="8"/>
      <c r="AA103" s="8"/>
      <c r="AB103" s="8"/>
      <c r="AC103" s="8"/>
      <c r="AD103" s="8"/>
      <c r="AE103" s="8"/>
      <c r="AF103" s="8"/>
      <c r="AG103" s="8"/>
      <c r="AH103" s="8"/>
      <c r="AI103" s="8"/>
      <c r="AJ103" s="8"/>
      <c r="AK103" s="8"/>
      <c r="AL103" s="208"/>
      <c r="AM103" s="208"/>
      <c r="AN103" s="209"/>
      <c r="AP103" s="66"/>
      <c r="BJ103" s="187">
        <f>VLOOKUP(BJ102,[1]eMHH!$I$4:$DV$515,65,FALSE)</f>
        <v>3</v>
      </c>
      <c r="BK103" s="186"/>
    </row>
    <row r="104" spans="1:63" ht="14.25" customHeight="1">
      <c r="A104" s="175">
        <v>6</v>
      </c>
      <c r="B104" s="344" t="str">
        <f>VLOOKUP(BJ94,[1]eMHH!$I$4:$DU$515,20,FALSE)</f>
        <v>Sold Live Horse</v>
      </c>
      <c r="K104" s="214">
        <v>17</v>
      </c>
      <c r="L104" s="344" t="str">
        <f>VLOOKUP(BJ94,[1]eMHH!$I$4:$DU$515,31,FALSE)</f>
        <v>Sold Butter</v>
      </c>
      <c r="M104" s="188"/>
      <c r="N104" s="188"/>
      <c r="O104" s="188"/>
      <c r="P104" s="188"/>
      <c r="Q104" s="188"/>
      <c r="R104" s="188"/>
      <c r="S104" s="382"/>
      <c r="U104" s="307"/>
      <c r="V104" s="178"/>
      <c r="W104" s="199"/>
      <c r="X104" s="41"/>
      <c r="Y104" s="41"/>
      <c r="Z104" s="41"/>
      <c r="AA104" s="41"/>
      <c r="AB104" s="41"/>
      <c r="AC104" s="41"/>
      <c r="AD104" s="41"/>
      <c r="AE104" s="41"/>
      <c r="AF104" s="41"/>
      <c r="AG104" s="41"/>
      <c r="AH104" s="41"/>
      <c r="AI104" s="41"/>
      <c r="AJ104" s="41"/>
      <c r="AK104" s="41"/>
      <c r="AL104" s="41"/>
      <c r="AM104" s="41"/>
      <c r="AN104" s="41"/>
      <c r="BJ104" s="333">
        <f>VLOOKUP(BJ102,[1]eMHH!$I$4:$DV$3046,4,FALSE)</f>
        <v>0</v>
      </c>
      <c r="BK104" s="193"/>
    </row>
    <row r="105" spans="1:63" ht="15" customHeight="1">
      <c r="A105" s="175">
        <v>7</v>
      </c>
      <c r="B105" s="344" t="str">
        <f>VLOOKUP(BJ94,[1]eMHH!$I$4:$DU$515,21,FALSE)</f>
        <v>Sold Live Donkey</v>
      </c>
      <c r="K105" s="214">
        <v>18</v>
      </c>
      <c r="L105" s="344" t="str">
        <f>VLOOKUP(BJ94,[1]eMHH!$I$4:$DU$515,32,FALSE)</f>
        <v>Sold Curd</v>
      </c>
      <c r="M105" s="188"/>
      <c r="N105" s="188"/>
      <c r="O105" s="188"/>
      <c r="P105" s="188"/>
      <c r="Q105" s="188"/>
      <c r="R105" s="188"/>
      <c r="S105" s="382"/>
      <c r="U105" s="307"/>
      <c r="V105" s="172">
        <f>VLOOKUP(BJ106,[1]eMHH!$F$4:$H$3000,3,FALSE)</f>
        <v>6.1899999999999959</v>
      </c>
      <c r="W105" s="1006"/>
      <c r="X105" s="159" t="str">
        <f>VLOOKUP(BJ106,[1]eMHH!$I$4:$DV$515,13,FALSE)</f>
        <v>How long did your most recent trip to {district center / nearest bazaar} take? (one way)</v>
      </c>
      <c r="Y105" s="1007"/>
      <c r="Z105" s="1007"/>
      <c r="AA105" s="1007"/>
      <c r="AB105" s="1007"/>
      <c r="AC105" s="1007"/>
      <c r="AD105" s="1007"/>
      <c r="AE105" s="1007"/>
      <c r="AF105" s="1007"/>
      <c r="AG105" s="1007"/>
      <c r="AH105" s="1007"/>
      <c r="AI105" s="1007"/>
      <c r="AJ105" s="1007"/>
      <c r="AK105" s="1007"/>
      <c r="AL105" s="1007"/>
      <c r="AM105" s="1007"/>
      <c r="AN105" s="1008"/>
    </row>
    <row r="106" spans="1:63" ht="15" customHeight="1">
      <c r="A106" s="175">
        <v>8</v>
      </c>
      <c r="B106" s="344" t="str">
        <f>VLOOKUP(BJ94,[1]eMHH!$I$4:$DU$515,22,FALSE)</f>
        <v>Sold Sheep Mutton</v>
      </c>
      <c r="K106" s="214">
        <v>19</v>
      </c>
      <c r="L106" s="41" t="str">
        <f>VLOOKUP(BJ94,[1]eMHH!$I$4:$DU$515,33,FALSE)</f>
        <v>Sold Cheese</v>
      </c>
      <c r="M106" s="1009"/>
      <c r="N106" s="1009"/>
      <c r="O106" s="1009"/>
      <c r="P106" s="1009"/>
      <c r="Q106" s="1009"/>
      <c r="R106" s="1009"/>
      <c r="S106" s="1010"/>
      <c r="U106" s="307"/>
      <c r="V106" s="1011"/>
      <c r="W106" s="1012"/>
      <c r="X106" s="1013"/>
      <c r="Y106" s="1013"/>
      <c r="Z106" s="1013"/>
      <c r="AA106" s="1013"/>
      <c r="AB106" s="1013"/>
      <c r="AC106" s="1013"/>
      <c r="AD106" s="1013"/>
      <c r="AE106" s="1013"/>
      <c r="AF106" s="1013"/>
      <c r="AG106" s="1013"/>
      <c r="AH106" s="1013"/>
      <c r="AI106" s="1013"/>
      <c r="AJ106" s="1013"/>
      <c r="AK106" s="1013"/>
      <c r="AL106" s="1013"/>
      <c r="AM106" s="1013"/>
      <c r="AN106" s="1014"/>
      <c r="BJ106" s="228">
        <v>99.03</v>
      </c>
      <c r="BK106" s="174"/>
    </row>
    <row r="107" spans="1:63" ht="14.25" customHeight="1">
      <c r="A107" s="175">
        <v>9</v>
      </c>
      <c r="B107" s="344" t="str">
        <f>VLOOKUP(BJ94,[1]eMHH!$I$4:$DU$515,23,FALSE)</f>
        <v>Sold Goat Mutton</v>
      </c>
      <c r="K107" s="214">
        <v>20</v>
      </c>
      <c r="L107" s="41" t="str">
        <f>VLOOKUP(BJ94,[1]eMHH!$I$4:$DU$515,34,FALSE)</f>
        <v>Sold Eggs</v>
      </c>
      <c r="S107" s="42"/>
      <c r="U107" s="307"/>
      <c r="V107" s="214" t="s">
        <v>7</v>
      </c>
      <c r="W107" s="176" t="str">
        <f>VLOOKUP(BJ106,[1]eMHH!$I$4:$DU$515,15,FALSE)</f>
        <v>Never Been There</v>
      </c>
      <c r="X107" s="1015"/>
      <c r="Y107" s="1015"/>
      <c r="Z107" s="1015"/>
      <c r="AA107" s="1015"/>
      <c r="AB107" s="1015"/>
      <c r="AC107" s="1015"/>
      <c r="AD107" s="1015"/>
      <c r="AE107" s="1015"/>
      <c r="AF107" s="1015"/>
      <c r="AG107" s="1015"/>
      <c r="AH107" s="1015"/>
      <c r="AI107" s="216"/>
      <c r="AJ107" s="336"/>
      <c r="AK107" s="218"/>
      <c r="AL107" s="218"/>
      <c r="AM107" s="175" t="s">
        <v>0</v>
      </c>
      <c r="AN107" s="175" t="s">
        <v>1</v>
      </c>
      <c r="AO107" s="161"/>
      <c r="AP107" s="178"/>
      <c r="BJ107" s="186">
        <f>VLOOKUP(BJ106,[1]eMHH!$I$4:$DV$515,65,FALSE)</f>
        <v>3</v>
      </c>
      <c r="BK107" s="186"/>
    </row>
    <row r="108" spans="1:63" ht="14.25" customHeight="1">
      <c r="A108" s="175">
        <v>10</v>
      </c>
      <c r="B108" s="344" t="str">
        <f>VLOOKUP(BJ94,[1]eMHH!$I$4:$DU$515,24,FALSE)</f>
        <v>Sold Chicken</v>
      </c>
      <c r="K108" s="1016"/>
      <c r="L108" s="51"/>
      <c r="M108" s="1017"/>
      <c r="N108" s="1017"/>
      <c r="O108" s="1017"/>
      <c r="P108" s="1017"/>
      <c r="Q108" s="1017"/>
      <c r="R108" s="175" t="s">
        <v>0</v>
      </c>
      <c r="S108" s="175" t="s">
        <v>1</v>
      </c>
      <c r="U108" s="307"/>
      <c r="V108" s="1018" t="s">
        <v>4</v>
      </c>
      <c r="W108" s="1019"/>
      <c r="X108" s="1019"/>
      <c r="Y108" s="1019"/>
      <c r="Z108" s="1019"/>
      <c r="AA108" s="1019"/>
      <c r="AB108" s="202" t="str">
        <f>VLOOKUP(BJ106,[1]eMHH!$I$4:$DU$515,16,FALSE)</f>
        <v>Minutes</v>
      </c>
      <c r="AC108" s="202"/>
      <c r="AD108" s="202"/>
      <c r="AE108" s="1020" t="s">
        <v>5</v>
      </c>
      <c r="AF108" s="1019" t="s">
        <v>4</v>
      </c>
      <c r="AG108" s="1019"/>
      <c r="AH108" s="1019"/>
      <c r="AI108" s="1019"/>
      <c r="AJ108" s="1019"/>
      <c r="AK108" s="1019"/>
      <c r="AL108" s="202" t="str">
        <f>VLOOKUP(BJ106,[1]eMHH!$I$4:$DU$515,17,FALSE)</f>
        <v>Hours</v>
      </c>
      <c r="AM108" s="302"/>
      <c r="AN108" s="303"/>
      <c r="AO108" s="161"/>
      <c r="AP108" s="178"/>
      <c r="BJ108" s="193">
        <f>VLOOKUP(BJ106,[1]eMHH!$I$4:$DV$3046,4,FALSE)</f>
        <v>0</v>
      </c>
      <c r="BK108" s="193"/>
    </row>
    <row r="109" spans="1:63" ht="14.25" customHeight="1">
      <c r="A109" s="257" t="s">
        <v>9</v>
      </c>
      <c r="B109" s="1021" t="str">
        <f>VLOOKUP(BJ94,[1]eMHH!$I$4:$DU$515,35,FALSE)</f>
        <v>Other:</v>
      </c>
      <c r="C109" s="421"/>
      <c r="D109" s="421"/>
      <c r="E109" s="421"/>
      <c r="F109" s="421"/>
      <c r="G109" s="421"/>
      <c r="H109" s="421"/>
      <c r="I109" s="421"/>
      <c r="J109" s="421"/>
      <c r="K109" s="421"/>
      <c r="L109" s="421"/>
      <c r="M109" s="421"/>
      <c r="N109" s="421"/>
      <c r="O109" s="421"/>
      <c r="P109" s="421"/>
      <c r="Q109" s="421"/>
      <c r="R109" s="422"/>
      <c r="S109" s="422"/>
      <c r="U109" s="307"/>
      <c r="V109" s="1022"/>
      <c r="W109" s="1023"/>
      <c r="X109" s="1023"/>
      <c r="Y109" s="1023"/>
      <c r="Z109" s="1023"/>
      <c r="AA109" s="1023"/>
      <c r="AB109" s="208"/>
      <c r="AC109" s="208"/>
      <c r="AD109" s="208"/>
      <c r="AE109" s="1024"/>
      <c r="AF109" s="1023"/>
      <c r="AG109" s="1023"/>
      <c r="AH109" s="1023"/>
      <c r="AI109" s="1023"/>
      <c r="AJ109" s="1023"/>
      <c r="AK109" s="1023"/>
      <c r="AL109" s="208"/>
      <c r="AM109" s="208"/>
      <c r="AN109" s="209"/>
    </row>
    <row r="110" spans="1:63" ht="14.25" customHeight="1">
      <c r="A110" s="257"/>
      <c r="B110" s="1021"/>
      <c r="C110" s="421"/>
      <c r="D110" s="421"/>
      <c r="E110" s="421"/>
      <c r="F110" s="421"/>
      <c r="G110" s="421"/>
      <c r="H110" s="421"/>
      <c r="I110" s="421"/>
      <c r="J110" s="421"/>
      <c r="K110" s="421"/>
      <c r="L110" s="421"/>
      <c r="M110" s="421"/>
      <c r="N110" s="421"/>
      <c r="O110" s="421"/>
      <c r="P110" s="421"/>
      <c r="Q110" s="421"/>
      <c r="R110" s="421"/>
      <c r="S110" s="421"/>
      <c r="U110" s="307"/>
      <c r="BJ110" s="228">
        <v>99.05</v>
      </c>
      <c r="BK110" s="174"/>
    </row>
    <row r="111" spans="1:63" ht="15" customHeight="1">
      <c r="A111" s="257"/>
      <c r="B111" s="1021"/>
      <c r="C111" s="421"/>
      <c r="D111" s="421"/>
      <c r="E111" s="421"/>
      <c r="F111" s="421"/>
      <c r="G111" s="421"/>
      <c r="H111" s="421"/>
      <c r="I111" s="421"/>
      <c r="J111" s="421"/>
      <c r="K111" s="421"/>
      <c r="L111" s="421"/>
      <c r="M111" s="421"/>
      <c r="N111" s="421"/>
      <c r="O111" s="421"/>
      <c r="P111" s="421"/>
      <c r="Q111" s="421"/>
      <c r="R111" s="421"/>
      <c r="S111" s="421"/>
      <c r="U111" s="307"/>
      <c r="V111" s="172">
        <f>VLOOKUP(BJ110,[1]eMHH!$F$4:$H$3000,3,FALSE)</f>
        <v>6.1999999999999957</v>
      </c>
      <c r="W111" s="173"/>
      <c r="X111" s="159" t="str">
        <f>VLOOKUP(BJ110,[1]eMHH!$I$4:$DV$515,13,FALSE)</f>
        <v>In the past month, how many times have you been to {name of district center}?</v>
      </c>
      <c r="Y111" s="159"/>
      <c r="Z111" s="159"/>
      <c r="AA111" s="159"/>
      <c r="AB111" s="159"/>
      <c r="AC111" s="159"/>
      <c r="AD111" s="159"/>
      <c r="AE111" s="159"/>
      <c r="AF111" s="159"/>
      <c r="AG111" s="159"/>
      <c r="AH111" s="159"/>
      <c r="AI111" s="159"/>
      <c r="AJ111" s="159"/>
      <c r="AK111" s="159"/>
      <c r="AL111" s="159"/>
      <c r="AM111" s="159"/>
      <c r="AN111" s="160"/>
      <c r="BJ111" s="186">
        <f>VLOOKUP(BJ110,[1]eMHH!$I$4:$DV$515,65,FALSE)</f>
        <v>3</v>
      </c>
      <c r="BK111" s="186"/>
    </row>
    <row r="112" spans="1:63" ht="15" customHeight="1">
      <c r="A112" s="257"/>
      <c r="B112" s="1021"/>
      <c r="C112" s="421"/>
      <c r="D112" s="421"/>
      <c r="E112" s="421"/>
      <c r="F112" s="421"/>
      <c r="G112" s="421"/>
      <c r="H112" s="421"/>
      <c r="I112" s="421"/>
      <c r="J112" s="421"/>
      <c r="K112" s="421"/>
      <c r="L112" s="421"/>
      <c r="M112" s="421"/>
      <c r="N112" s="421"/>
      <c r="O112" s="421"/>
      <c r="P112" s="421"/>
      <c r="Q112" s="421"/>
      <c r="R112" s="421"/>
      <c r="S112" s="421"/>
      <c r="U112" s="307"/>
      <c r="V112" s="180"/>
      <c r="W112" s="181"/>
      <c r="X112" s="165"/>
      <c r="Y112" s="165"/>
      <c r="Z112" s="165"/>
      <c r="AA112" s="165"/>
      <c r="AB112" s="165"/>
      <c r="AC112" s="165"/>
      <c r="AD112" s="165"/>
      <c r="AE112" s="165"/>
      <c r="AF112" s="165"/>
      <c r="AG112" s="165"/>
      <c r="AH112" s="165"/>
      <c r="AI112" s="165"/>
      <c r="AJ112" s="165"/>
      <c r="AK112" s="165"/>
      <c r="AL112" s="165"/>
      <c r="AM112" s="165"/>
      <c r="AN112" s="166"/>
      <c r="BJ112" s="193">
        <f>VLOOKUP(BJ110,[1]eMHH!$I$4:$DV$3046,4,FALSE)</f>
        <v>0</v>
      </c>
      <c r="BK112" s="193"/>
    </row>
    <row r="113" spans="1:124" ht="14.25" customHeight="1">
      <c r="U113" s="307"/>
      <c r="V113" s="214">
        <v>0</v>
      </c>
      <c r="W113" s="215" t="str">
        <f>VLOOKUP(BJ110,[1]eMHH!$I$4:$DU$515,15,FALSE)</f>
        <v>Zero</v>
      </c>
      <c r="X113" s="1015"/>
      <c r="Y113" s="1015"/>
      <c r="Z113" s="829" t="str">
        <f>AG114</f>
        <v>Times</v>
      </c>
      <c r="AA113" s="1015"/>
      <c r="AB113" s="829"/>
      <c r="AC113" s="1015"/>
      <c r="AD113" s="1015"/>
      <c r="AE113" s="1015"/>
      <c r="AF113" s="1015"/>
      <c r="AG113" s="1015"/>
      <c r="AH113" s="1015"/>
      <c r="AI113" s="216"/>
      <c r="AJ113" s="336"/>
      <c r="AK113" s="218"/>
      <c r="AL113" s="218"/>
      <c r="AM113" s="1015"/>
      <c r="AN113" s="248"/>
      <c r="AO113" s="161"/>
      <c r="AP113" s="178"/>
    </row>
    <row r="114" spans="1:124" ht="15" customHeight="1">
      <c r="A114" s="286">
        <f>VLOOKUP(BJ115,[1]eMHH!$F$4:$H$3000,3,FALSE)</f>
        <v>6.1599999999999966</v>
      </c>
      <c r="B114" s="286"/>
      <c r="C114" s="226" t="str">
        <f>VLOOKUP(BJ115,[1]eMHH!$I$4:$DV$515,13,FALSE)</f>
        <v>During the past 12 months, how much approximately did your household earn from this?</v>
      </c>
      <c r="D114" s="159"/>
      <c r="E114" s="159"/>
      <c r="F114" s="159"/>
      <c r="G114" s="159"/>
      <c r="H114" s="159"/>
      <c r="I114" s="159"/>
      <c r="J114" s="159"/>
      <c r="K114" s="159"/>
      <c r="L114" s="159"/>
      <c r="M114" s="159"/>
      <c r="N114" s="159"/>
      <c r="O114" s="159"/>
      <c r="P114" s="159"/>
      <c r="Q114" s="159"/>
      <c r="R114" s="159"/>
      <c r="S114" s="160"/>
      <c r="U114" s="549"/>
      <c r="V114" s="1018" t="s">
        <v>2</v>
      </c>
      <c r="W114" s="1019"/>
      <c r="X114" s="1019"/>
      <c r="Y114" s="1019"/>
      <c r="Z114" s="1019"/>
      <c r="AA114" s="1019"/>
      <c r="AB114" s="1019"/>
      <c r="AC114" s="1019"/>
      <c r="AD114" s="1019"/>
      <c r="AE114" s="1019"/>
      <c r="AF114" s="1019"/>
      <c r="AG114" s="202" t="str">
        <f>VLOOKUP(BJ110,[1]eMHH!$I$4:$DU$515,17,FALSE)</f>
        <v>Times</v>
      </c>
      <c r="AH114" s="202"/>
      <c r="AI114" s="202"/>
      <c r="AJ114" s="202"/>
      <c r="AK114" s="202"/>
      <c r="AL114" s="202"/>
      <c r="AM114" s="202"/>
      <c r="AN114" s="203"/>
      <c r="AO114" s="161"/>
      <c r="AP114" s="178"/>
      <c r="BJ114" s="186">
        <f>VLOOKUP(BJ115,[1]eMHH!$I$4:$DV$515,65,FALSE)</f>
        <v>2</v>
      </c>
      <c r="BK114" s="186"/>
    </row>
    <row r="115" spans="1:124" ht="15" customHeight="1">
      <c r="A115" s="996"/>
      <c r="B115" s="996"/>
      <c r="C115" s="381"/>
      <c r="D115" s="184"/>
      <c r="E115" s="184"/>
      <c r="F115" s="184"/>
      <c r="G115" s="184"/>
      <c r="H115" s="184"/>
      <c r="I115" s="184"/>
      <c r="J115" s="184"/>
      <c r="K115" s="184"/>
      <c r="L115" s="184"/>
      <c r="M115" s="184"/>
      <c r="N115" s="184"/>
      <c r="O115" s="184"/>
      <c r="P115" s="184"/>
      <c r="Q115" s="184"/>
      <c r="R115" s="184"/>
      <c r="S115" s="185"/>
      <c r="U115" s="549"/>
      <c r="V115" s="1022"/>
      <c r="W115" s="1023"/>
      <c r="X115" s="1023"/>
      <c r="Y115" s="1023"/>
      <c r="Z115" s="1023"/>
      <c r="AA115" s="1023"/>
      <c r="AB115" s="1023"/>
      <c r="AC115" s="1023"/>
      <c r="AD115" s="1023"/>
      <c r="AE115" s="1023"/>
      <c r="AF115" s="1023"/>
      <c r="AG115" s="302"/>
      <c r="AH115" s="302"/>
      <c r="AI115" s="302"/>
      <c r="AJ115" s="302"/>
      <c r="AK115" s="302"/>
      <c r="AL115" s="302"/>
      <c r="AM115" s="302"/>
      <c r="AN115" s="303"/>
      <c r="AO115" s="161"/>
      <c r="AP115" s="178"/>
      <c r="BJ115" s="174">
        <v>9.5299999999999994</v>
      </c>
      <c r="BK115" s="330"/>
    </row>
    <row r="116" spans="1:124" ht="14.25" customHeight="1">
      <c r="A116" s="1025" t="str">
        <f>VLOOKUP(BJ115,[1]eMHH!$I$4:$DV$515,14,FALSE)</f>
        <v>[IF IN KIND, ESTIMATE VALUE AND MARK "ESTIMATED BY ENUMERATOR"]</v>
      </c>
      <c r="B116" s="1025"/>
      <c r="C116" s="1025"/>
      <c r="D116" s="1025"/>
      <c r="E116" s="1025"/>
      <c r="F116" s="1025"/>
      <c r="G116" s="1025"/>
      <c r="H116" s="1025"/>
      <c r="I116" s="1025"/>
      <c r="J116" s="1025"/>
      <c r="K116" s="1025"/>
      <c r="L116" s="1025"/>
      <c r="M116" s="1025"/>
      <c r="N116" s="1025"/>
      <c r="O116" s="1025"/>
      <c r="P116" s="1025"/>
      <c r="Q116" s="1025"/>
      <c r="R116" s="1025"/>
      <c r="S116" s="1025"/>
      <c r="U116" s="549"/>
      <c r="V116" s="175" t="s">
        <v>9</v>
      </c>
      <c r="W116" s="292" t="str">
        <f>VLOOKUP(BJ110,[1]eMHH!$I$4:$DU$515,16,FALSE)</f>
        <v>Too Many to Count</v>
      </c>
      <c r="X116" s="295"/>
      <c r="Y116" s="295"/>
      <c r="Z116" s="295"/>
      <c r="AA116" s="295"/>
      <c r="AB116" s="295"/>
      <c r="AC116" s="295"/>
      <c r="AD116" s="295"/>
      <c r="AE116" s="295"/>
      <c r="AF116" s="295"/>
      <c r="AG116" s="295"/>
      <c r="AH116" s="295"/>
      <c r="AI116" s="295"/>
      <c r="AJ116" s="295"/>
      <c r="AK116" s="295"/>
      <c r="AL116" s="295"/>
      <c r="AM116" s="175" t="s">
        <v>0</v>
      </c>
      <c r="AN116" s="175" t="s">
        <v>1</v>
      </c>
      <c r="BJ116" s="333">
        <f>VLOOKUP(BJ115,[1]eMHH!$I$4:$DV$3046,4,FALSE)</f>
        <v>0</v>
      </c>
      <c r="BK116" s="193"/>
    </row>
    <row r="117" spans="1:124" ht="14.25" customHeight="1">
      <c r="A117" s="1026"/>
      <c r="B117" s="1026"/>
      <c r="C117" s="1026"/>
      <c r="D117" s="1026"/>
      <c r="E117" s="1026"/>
      <c r="F117" s="1026"/>
      <c r="G117" s="1026"/>
      <c r="H117" s="1026"/>
      <c r="I117" s="1026"/>
      <c r="J117" s="1026"/>
      <c r="K117" s="1026"/>
      <c r="L117" s="1026"/>
      <c r="M117" s="1026"/>
      <c r="N117" s="1026"/>
      <c r="O117" s="1026"/>
      <c r="P117" s="1026"/>
      <c r="Q117" s="1026"/>
      <c r="R117" s="1026"/>
      <c r="S117" s="1026"/>
      <c r="T117" s="13"/>
    </row>
    <row r="118" spans="1:124" ht="14.25" customHeight="1">
      <c r="A118" s="195" t="s">
        <v>6</v>
      </c>
      <c r="B118" s="188" t="str">
        <f>VLOOKUP(BJ115,[1]eMHH!$I$4:$DU$515,15,FALSE)</f>
        <v>Estimated by Enumerator</v>
      </c>
      <c r="C118" s="204"/>
      <c r="D118" s="204"/>
      <c r="E118" s="204"/>
      <c r="F118" s="204"/>
      <c r="G118" s="204"/>
      <c r="H118" s="204"/>
      <c r="I118" s="204"/>
      <c r="J118" s="204"/>
      <c r="K118" s="204"/>
      <c r="L118" s="204"/>
      <c r="M118" s="204"/>
      <c r="N118" s="204"/>
      <c r="O118" s="204"/>
      <c r="P118" s="204"/>
      <c r="Q118" s="204"/>
      <c r="R118" s="175" t="s">
        <v>0</v>
      </c>
      <c r="S118" s="175" t="s">
        <v>1</v>
      </c>
      <c r="T118" s="161"/>
      <c r="U118" s="161"/>
      <c r="V118" s="343"/>
      <c r="W118" s="343"/>
      <c r="X118" s="177"/>
      <c r="Y118" s="177"/>
      <c r="Z118" s="177"/>
      <c r="AA118" s="177"/>
      <c r="AB118" s="177"/>
      <c r="AC118" s="177"/>
      <c r="AD118" s="177"/>
      <c r="AE118" s="177"/>
      <c r="AF118" s="177"/>
      <c r="AG118" s="177"/>
      <c r="AH118" s="177"/>
      <c r="AI118" s="177"/>
      <c r="AJ118" s="177"/>
      <c r="AK118" s="177"/>
      <c r="AL118" s="177"/>
      <c r="AM118" s="177"/>
      <c r="AN118" s="177"/>
      <c r="AQ118" s="178"/>
    </row>
    <row r="119" spans="1:124" ht="14.25" customHeight="1">
      <c r="A119" s="1" t="s">
        <v>24</v>
      </c>
      <c r="B119" s="2"/>
      <c r="C119" s="2"/>
      <c r="D119" s="2"/>
      <c r="E119" s="2"/>
      <c r="F119" s="2"/>
      <c r="G119" s="2"/>
      <c r="H119" s="2"/>
      <c r="I119" s="2"/>
      <c r="J119" s="2"/>
      <c r="K119" s="2"/>
      <c r="L119" s="2"/>
      <c r="M119" s="2"/>
      <c r="N119" s="2"/>
      <c r="O119" s="2"/>
      <c r="P119" s="2"/>
      <c r="Q119" s="2"/>
      <c r="R119" s="302" t="str">
        <f>VLOOKUP(BJ115,[1]eMHH!$I$4:$DU$515,16,FALSE)</f>
        <v>Afghani</v>
      </c>
      <c r="S119" s="303"/>
      <c r="T119" s="161"/>
      <c r="U119" s="161"/>
      <c r="V119" s="178"/>
      <c r="W119" s="199"/>
      <c r="X119" s="41"/>
      <c r="Z119" s="411"/>
      <c r="AA119" s="411"/>
      <c r="AB119" s="411"/>
      <c r="AC119" s="41"/>
      <c r="AD119" s="41"/>
      <c r="AE119" s="178"/>
      <c r="AF119" s="199"/>
      <c r="AG119" s="179"/>
      <c r="AH119" s="41"/>
      <c r="AJ119" s="41"/>
      <c r="AL119" s="161"/>
      <c r="AO119" s="338"/>
      <c r="AP119" s="338"/>
    </row>
    <row r="120" spans="1:124" ht="14.25" customHeight="1">
      <c r="A120" s="7"/>
      <c r="B120" s="8"/>
      <c r="C120" s="8"/>
      <c r="D120" s="8"/>
      <c r="E120" s="8"/>
      <c r="F120" s="8"/>
      <c r="G120" s="8"/>
      <c r="H120" s="8"/>
      <c r="I120" s="8"/>
      <c r="J120" s="8"/>
      <c r="K120" s="8"/>
      <c r="L120" s="8"/>
      <c r="M120" s="8"/>
      <c r="N120" s="8"/>
      <c r="O120" s="8"/>
      <c r="P120" s="8"/>
      <c r="Q120" s="8"/>
      <c r="R120" s="208"/>
      <c r="S120" s="209"/>
      <c r="V120" s="178"/>
      <c r="W120" s="199"/>
      <c r="X120" s="161"/>
      <c r="Y120" s="161"/>
      <c r="Z120" s="161"/>
      <c r="AA120" s="161"/>
      <c r="AB120" s="161"/>
      <c r="AC120" s="161"/>
      <c r="AD120" s="161"/>
      <c r="AE120" s="178"/>
      <c r="AF120" s="179"/>
      <c r="AG120" s="179"/>
      <c r="AH120" s="41"/>
      <c r="AI120" s="189"/>
      <c r="AJ120" s="189"/>
      <c r="AO120" s="455"/>
      <c r="AP120" s="455"/>
    </row>
    <row r="121" spans="1:124" ht="14.25" customHeight="1">
      <c r="AQ121" s="178"/>
      <c r="AR121" s="199"/>
      <c r="AS121" s="189"/>
      <c r="AT121" s="189"/>
      <c r="AU121" s="189"/>
      <c r="AV121" s="189"/>
    </row>
    <row r="122" spans="1:124" ht="14.25" customHeight="1">
      <c r="AQ122" s="178"/>
      <c r="AR122" s="199"/>
      <c r="AS122" s="189"/>
      <c r="AT122" s="189"/>
      <c r="AU122" s="189"/>
      <c r="AV122" s="189"/>
    </row>
    <row r="123" spans="1:124" s="14" customFormat="1" ht="14.25" customHeight="1">
      <c r="A123" s="161"/>
      <c r="B123" s="161"/>
      <c r="C123" s="161"/>
      <c r="D123" s="161"/>
      <c r="E123" s="161"/>
      <c r="F123" s="161"/>
      <c r="G123" s="161"/>
      <c r="H123" s="161"/>
      <c r="I123" s="161"/>
      <c r="J123" s="161"/>
      <c r="K123" s="161"/>
      <c r="L123" s="161"/>
      <c r="M123" s="161"/>
      <c r="N123" s="161"/>
      <c r="O123" s="161"/>
      <c r="P123" s="161"/>
      <c r="Q123" s="161"/>
      <c r="R123" s="161"/>
      <c r="S123" s="161"/>
      <c r="T123" s="161"/>
      <c r="U123" s="161"/>
      <c r="V123" s="178"/>
      <c r="W123" s="199"/>
      <c r="X123" s="161"/>
      <c r="Y123" s="161"/>
      <c r="Z123" s="161"/>
      <c r="AA123" s="161"/>
      <c r="AB123" s="161"/>
      <c r="AC123" s="161"/>
      <c r="AD123" s="161"/>
      <c r="AE123" s="41"/>
      <c r="AF123" s="178"/>
      <c r="AG123" s="179"/>
      <c r="AH123" s="161"/>
      <c r="AI123" s="161"/>
      <c r="AJ123" s="161"/>
      <c r="AK123" s="161"/>
      <c r="AL123" s="161"/>
      <c r="AM123" s="161"/>
      <c r="AN123" s="161"/>
      <c r="AP123" s="66"/>
      <c r="AQ123" s="178"/>
      <c r="AR123" s="199"/>
      <c r="AS123" s="189"/>
      <c r="AT123" s="189"/>
      <c r="AU123" s="189"/>
      <c r="AV123" s="189"/>
      <c r="CJ123" s="155"/>
      <c r="CK123" s="155"/>
      <c r="CL123" s="155"/>
      <c r="CM123" s="155"/>
      <c r="CN123" s="155"/>
      <c r="CO123" s="155"/>
      <c r="CP123" s="155"/>
      <c r="CQ123" s="155"/>
      <c r="CR123" s="155"/>
      <c r="CS123" s="155"/>
      <c r="CT123" s="155"/>
      <c r="CU123" s="155"/>
      <c r="CV123" s="155"/>
      <c r="CW123" s="155"/>
      <c r="CX123" s="155"/>
      <c r="CY123" s="155"/>
      <c r="CZ123" s="155"/>
      <c r="DA123" s="155"/>
      <c r="DB123" s="155"/>
      <c r="DC123" s="155"/>
      <c r="DD123" s="155"/>
      <c r="DE123" s="155"/>
      <c r="DF123" s="155"/>
      <c r="DG123" s="155"/>
      <c r="DH123" s="155"/>
      <c r="DI123" s="155"/>
      <c r="DJ123" s="155"/>
      <c r="DK123" s="155"/>
      <c r="DL123" s="155"/>
      <c r="DM123" s="155"/>
      <c r="DN123" s="155"/>
      <c r="DO123" s="155"/>
      <c r="DP123" s="155"/>
      <c r="DQ123" s="155"/>
      <c r="DR123" s="155"/>
      <c r="DS123" s="155"/>
      <c r="DT123" s="155"/>
    </row>
    <row r="124" spans="1:124" s="14" customFormat="1" ht="14.25" customHeight="1">
      <c r="A124" s="161"/>
      <c r="B124" s="161"/>
      <c r="C124" s="161"/>
      <c r="D124" s="161"/>
      <c r="E124" s="161"/>
      <c r="F124" s="161"/>
      <c r="G124" s="161"/>
      <c r="H124" s="161"/>
      <c r="I124" s="161"/>
      <c r="J124" s="161"/>
      <c r="K124" s="161"/>
      <c r="L124" s="161"/>
      <c r="M124" s="161"/>
      <c r="N124" s="161"/>
      <c r="O124" s="161"/>
      <c r="P124" s="161"/>
      <c r="Q124" s="161"/>
      <c r="R124" s="161"/>
      <c r="S124" s="161"/>
      <c r="T124" s="161"/>
      <c r="U124" s="161"/>
      <c r="V124" s="178"/>
      <c r="W124" s="199"/>
      <c r="X124" s="161"/>
      <c r="Y124" s="161"/>
      <c r="Z124" s="161"/>
      <c r="AA124" s="161"/>
      <c r="AB124" s="161"/>
      <c r="AC124" s="161"/>
      <c r="AD124" s="161"/>
      <c r="AE124" s="41"/>
      <c r="AF124" s="178"/>
      <c r="AG124" s="179"/>
      <c r="AH124" s="161"/>
      <c r="AI124" s="161"/>
      <c r="AJ124" s="161"/>
      <c r="AK124" s="161"/>
      <c r="AL124" s="161"/>
      <c r="AM124" s="161"/>
      <c r="AN124" s="161"/>
      <c r="AP124" s="66"/>
      <c r="AQ124" s="178"/>
      <c r="AR124" s="199"/>
      <c r="AS124" s="189"/>
      <c r="AT124" s="189"/>
      <c r="AU124" s="189"/>
      <c r="AV124" s="189"/>
      <c r="CJ124" s="155"/>
      <c r="CK124" s="155"/>
      <c r="CL124" s="155"/>
      <c r="CM124" s="155"/>
      <c r="CN124" s="155"/>
      <c r="CO124" s="155"/>
      <c r="CP124" s="155"/>
      <c r="CQ124" s="155"/>
      <c r="CR124" s="155"/>
      <c r="CS124" s="155"/>
      <c r="CT124" s="155"/>
      <c r="CU124" s="155"/>
      <c r="CV124" s="155"/>
      <c r="CW124" s="155"/>
      <c r="CX124" s="155"/>
      <c r="CY124" s="155"/>
      <c r="CZ124" s="155"/>
      <c r="DA124" s="155"/>
      <c r="DB124" s="155"/>
      <c r="DC124" s="155"/>
      <c r="DD124" s="155"/>
      <c r="DE124" s="155"/>
      <c r="DF124" s="155"/>
      <c r="DG124" s="155"/>
      <c r="DH124" s="155"/>
      <c r="DI124" s="155"/>
      <c r="DJ124" s="155"/>
      <c r="DK124" s="155"/>
      <c r="DL124" s="155"/>
      <c r="DM124" s="155"/>
      <c r="DN124" s="155"/>
      <c r="DO124" s="155"/>
      <c r="DP124" s="155"/>
      <c r="DQ124" s="155"/>
      <c r="DR124" s="155"/>
      <c r="DS124" s="155"/>
      <c r="DT124" s="155"/>
    </row>
    <row r="125" spans="1:124" s="14" customFormat="1" ht="14.25" customHeight="1">
      <c r="A125" s="161"/>
      <c r="B125" s="161"/>
      <c r="C125" s="161"/>
      <c r="D125" s="161"/>
      <c r="E125" s="161"/>
      <c r="F125" s="161"/>
      <c r="G125" s="161"/>
      <c r="H125" s="161"/>
      <c r="I125" s="161"/>
      <c r="J125" s="161"/>
      <c r="K125" s="161"/>
      <c r="L125" s="161"/>
      <c r="M125" s="161"/>
      <c r="N125" s="161"/>
      <c r="O125" s="161"/>
      <c r="P125" s="161"/>
      <c r="Q125" s="161"/>
      <c r="R125" s="161"/>
      <c r="S125" s="161"/>
      <c r="T125" s="161"/>
      <c r="U125" s="161"/>
      <c r="V125" s="178"/>
      <c r="W125" s="199"/>
      <c r="X125" s="161"/>
      <c r="Y125" s="161"/>
      <c r="Z125" s="161"/>
      <c r="AA125" s="161"/>
      <c r="AB125" s="161"/>
      <c r="AC125" s="161"/>
      <c r="AD125" s="161"/>
      <c r="AE125" s="41"/>
      <c r="AF125" s="178"/>
      <c r="AG125" s="179"/>
      <c r="AH125" s="161"/>
      <c r="AI125" s="161"/>
      <c r="AJ125" s="161"/>
      <c r="AK125" s="161"/>
      <c r="AL125" s="161"/>
      <c r="AM125" s="161"/>
      <c r="AN125" s="161"/>
      <c r="AP125" s="66"/>
      <c r="AQ125" s="178"/>
      <c r="AR125" s="199"/>
      <c r="AS125" s="189"/>
      <c r="AT125" s="189"/>
      <c r="AU125" s="189"/>
      <c r="AV125" s="189"/>
      <c r="AW125" s="189"/>
      <c r="CJ125" s="155"/>
      <c r="CK125" s="155"/>
      <c r="CL125" s="155"/>
      <c r="CM125" s="155"/>
      <c r="CN125" s="155"/>
      <c r="CO125" s="155"/>
      <c r="CP125" s="155"/>
      <c r="CQ125" s="155"/>
      <c r="CR125" s="155"/>
      <c r="CS125" s="155"/>
      <c r="CT125" s="155"/>
      <c r="CU125" s="155"/>
      <c r="CV125" s="155"/>
      <c r="CW125" s="155"/>
      <c r="CX125" s="155"/>
      <c r="CY125" s="155"/>
      <c r="CZ125" s="155"/>
      <c r="DA125" s="155"/>
      <c r="DB125" s="155"/>
      <c r="DC125" s="155"/>
      <c r="DD125" s="155"/>
      <c r="DE125" s="155"/>
      <c r="DF125" s="155"/>
      <c r="DG125" s="155"/>
      <c r="DH125" s="155"/>
      <c r="DI125" s="155"/>
      <c r="DJ125" s="155"/>
      <c r="DK125" s="155"/>
      <c r="DL125" s="155"/>
      <c r="DM125" s="155"/>
      <c r="DN125" s="155"/>
      <c r="DO125" s="155"/>
      <c r="DP125" s="155"/>
      <c r="DQ125" s="155"/>
      <c r="DR125" s="155"/>
      <c r="DS125" s="155"/>
      <c r="DT125" s="155"/>
    </row>
    <row r="126" spans="1:124" s="14" customFormat="1" ht="14.25" customHeight="1">
      <c r="A126" s="161"/>
      <c r="B126" s="161"/>
      <c r="C126" s="161"/>
      <c r="D126" s="161"/>
      <c r="E126" s="161"/>
      <c r="F126" s="161"/>
      <c r="G126" s="161"/>
      <c r="H126" s="161"/>
      <c r="I126" s="161"/>
      <c r="J126" s="161"/>
      <c r="K126" s="161"/>
      <c r="L126" s="161"/>
      <c r="M126" s="161"/>
      <c r="N126" s="161"/>
      <c r="O126" s="161"/>
      <c r="P126" s="161"/>
      <c r="Q126" s="161"/>
      <c r="R126" s="161"/>
      <c r="S126" s="161"/>
      <c r="T126" s="161"/>
      <c r="U126" s="161"/>
      <c r="V126" s="178"/>
      <c r="W126" s="199"/>
      <c r="X126" s="161"/>
      <c r="Y126" s="161"/>
      <c r="Z126" s="161"/>
      <c r="AA126" s="161"/>
      <c r="AB126" s="161"/>
      <c r="AC126" s="161"/>
      <c r="AD126" s="161"/>
      <c r="AE126" s="41"/>
      <c r="AF126" s="178"/>
      <c r="AG126" s="179"/>
      <c r="AH126" s="161"/>
      <c r="AI126" s="161"/>
      <c r="AJ126" s="161"/>
      <c r="AK126" s="161"/>
      <c r="AL126" s="161"/>
      <c r="AM126" s="161"/>
      <c r="AN126" s="161"/>
      <c r="AP126" s="66"/>
      <c r="AQ126" s="178"/>
      <c r="AR126" s="199"/>
      <c r="AS126" s="189"/>
      <c r="AT126" s="189"/>
      <c r="AU126" s="189"/>
      <c r="AV126" s="189"/>
      <c r="AW126" s="189"/>
      <c r="CJ126" s="155"/>
      <c r="CK126" s="155"/>
      <c r="CL126" s="155"/>
      <c r="CM126" s="155"/>
      <c r="CN126" s="155"/>
      <c r="CO126" s="155"/>
      <c r="CP126" s="155"/>
      <c r="CQ126" s="155"/>
      <c r="CR126" s="155"/>
      <c r="CS126" s="155"/>
      <c r="CT126" s="155"/>
      <c r="CU126" s="155"/>
      <c r="CV126" s="155"/>
      <c r="CW126" s="155"/>
      <c r="CX126" s="155"/>
      <c r="CY126" s="155"/>
      <c r="CZ126" s="155"/>
      <c r="DA126" s="155"/>
      <c r="DB126" s="155"/>
      <c r="DC126" s="155"/>
      <c r="DD126" s="155"/>
      <c r="DE126" s="155"/>
      <c r="DF126" s="155"/>
      <c r="DG126" s="155"/>
      <c r="DH126" s="155"/>
      <c r="DI126" s="155"/>
      <c r="DJ126" s="155"/>
      <c r="DK126" s="155"/>
      <c r="DL126" s="155"/>
      <c r="DM126" s="155"/>
      <c r="DN126" s="155"/>
      <c r="DO126" s="155"/>
      <c r="DP126" s="155"/>
      <c r="DQ126" s="155"/>
      <c r="DR126" s="155"/>
      <c r="DS126" s="155"/>
      <c r="DT126" s="155"/>
    </row>
    <row r="127" spans="1:124" s="14" customFormat="1" ht="14.25" customHeight="1">
      <c r="A127" s="161"/>
      <c r="B127" s="161"/>
      <c r="C127" s="161"/>
      <c r="D127" s="161"/>
      <c r="E127" s="161"/>
      <c r="F127" s="161"/>
      <c r="G127" s="161"/>
      <c r="H127" s="161"/>
      <c r="I127" s="161"/>
      <c r="J127" s="161"/>
      <c r="K127" s="161"/>
      <c r="L127" s="161"/>
      <c r="M127" s="161"/>
      <c r="N127" s="161"/>
      <c r="O127" s="161"/>
      <c r="P127" s="161"/>
      <c r="Q127" s="161"/>
      <c r="R127" s="161"/>
      <c r="S127" s="161"/>
      <c r="T127" s="161"/>
      <c r="U127" s="161"/>
      <c r="V127" s="178"/>
      <c r="W127" s="199"/>
      <c r="X127" s="161"/>
      <c r="Y127" s="161"/>
      <c r="Z127" s="161"/>
      <c r="AA127" s="161"/>
      <c r="AB127" s="161"/>
      <c r="AC127" s="161"/>
      <c r="AD127" s="161"/>
      <c r="AE127" s="41"/>
      <c r="AF127" s="178"/>
      <c r="AG127" s="179"/>
      <c r="AH127" s="161"/>
      <c r="AI127" s="161"/>
      <c r="AJ127" s="161"/>
      <c r="AK127" s="161"/>
      <c r="AL127" s="161"/>
      <c r="AM127" s="161"/>
      <c r="AN127" s="161"/>
      <c r="AP127" s="66"/>
      <c r="AQ127" s="178"/>
      <c r="AR127" s="199"/>
      <c r="AS127" s="189"/>
      <c r="AT127" s="189"/>
      <c r="AU127" s="189"/>
      <c r="AV127" s="189"/>
      <c r="AW127" s="189"/>
      <c r="AX127" s="189"/>
      <c r="AY127" s="189"/>
      <c r="AZ127" s="178"/>
      <c r="BA127" s="179"/>
      <c r="BB127" s="189"/>
      <c r="BC127" s="189"/>
      <c r="BD127" s="189"/>
      <c r="BE127" s="189"/>
      <c r="BF127" s="189"/>
      <c r="BG127" s="189"/>
      <c r="BH127" s="189"/>
      <c r="BI127" s="189"/>
      <c r="BJ127" s="41"/>
      <c r="BL127" s="155"/>
      <c r="BM127" s="155"/>
      <c r="CJ127" s="155"/>
      <c r="CK127" s="155"/>
      <c r="CL127" s="155"/>
      <c r="CM127" s="155"/>
      <c r="CN127" s="155"/>
      <c r="CO127" s="155"/>
      <c r="CP127" s="155"/>
      <c r="CQ127" s="155"/>
      <c r="CR127" s="155"/>
      <c r="CS127" s="155"/>
      <c r="CT127" s="155"/>
      <c r="CU127" s="155"/>
      <c r="CV127" s="155"/>
      <c r="CW127" s="155"/>
      <c r="CX127" s="155"/>
      <c r="CY127" s="155"/>
      <c r="CZ127" s="155"/>
      <c r="DA127" s="155"/>
      <c r="DB127" s="155"/>
      <c r="DC127" s="155"/>
      <c r="DD127" s="155"/>
      <c r="DE127" s="155"/>
      <c r="DF127" s="155"/>
      <c r="DG127" s="155"/>
      <c r="DH127" s="155"/>
      <c r="DI127" s="155"/>
      <c r="DJ127" s="155"/>
      <c r="DK127" s="155"/>
      <c r="DL127" s="155"/>
      <c r="DM127" s="155"/>
      <c r="DN127" s="155"/>
      <c r="DO127" s="155"/>
      <c r="DP127" s="155"/>
      <c r="DQ127" s="155"/>
      <c r="DR127" s="155"/>
      <c r="DS127" s="155"/>
      <c r="DT127" s="155"/>
    </row>
    <row r="128" spans="1:124" s="14" customFormat="1" ht="14.25" customHeight="1">
      <c r="A128" s="161"/>
      <c r="B128" s="161"/>
      <c r="C128" s="161"/>
      <c r="D128" s="161"/>
      <c r="E128" s="161"/>
      <c r="F128" s="161"/>
      <c r="G128" s="161"/>
      <c r="H128" s="161"/>
      <c r="I128" s="161"/>
      <c r="J128" s="161"/>
      <c r="K128" s="161"/>
      <c r="L128" s="161"/>
      <c r="M128" s="161"/>
      <c r="N128" s="161"/>
      <c r="O128" s="161"/>
      <c r="P128" s="161"/>
      <c r="Q128" s="161"/>
      <c r="R128" s="161"/>
      <c r="S128" s="161"/>
      <c r="T128" s="161"/>
      <c r="U128" s="161"/>
      <c r="V128" s="178"/>
      <c r="W128" s="199"/>
      <c r="X128" s="161"/>
      <c r="Y128" s="161"/>
      <c r="Z128" s="161"/>
      <c r="AA128" s="161"/>
      <c r="AB128" s="161"/>
      <c r="AC128" s="161"/>
      <c r="AD128" s="161"/>
      <c r="AE128" s="41"/>
      <c r="AF128" s="178"/>
      <c r="AG128" s="179"/>
      <c r="AH128" s="161"/>
      <c r="AI128" s="161"/>
      <c r="AJ128" s="161"/>
      <c r="AK128" s="161"/>
      <c r="AL128" s="161"/>
      <c r="AM128" s="161"/>
      <c r="AN128" s="161"/>
      <c r="AP128" s="66"/>
      <c r="AQ128" s="178"/>
      <c r="AR128" s="199"/>
      <c r="AS128" s="189"/>
      <c r="AT128" s="189"/>
      <c r="AU128" s="189"/>
      <c r="AV128" s="189"/>
      <c r="AW128" s="189"/>
      <c r="AX128" s="189"/>
      <c r="AY128" s="189"/>
      <c r="AZ128" s="178"/>
      <c r="BA128" s="179"/>
      <c r="BB128" s="189"/>
      <c r="BC128" s="189"/>
      <c r="BD128" s="189"/>
      <c r="BE128" s="189"/>
      <c r="BF128" s="189"/>
      <c r="BG128" s="189"/>
      <c r="BH128" s="189"/>
      <c r="BI128" s="189"/>
      <c r="BJ128" s="41"/>
      <c r="BL128" s="155"/>
      <c r="BM128" s="155"/>
      <c r="CJ128" s="155"/>
      <c r="CK128" s="155"/>
      <c r="CL128" s="155"/>
      <c r="CM128" s="155"/>
      <c r="CN128" s="155"/>
      <c r="CO128" s="155"/>
      <c r="CP128" s="155"/>
      <c r="CQ128" s="155"/>
      <c r="CR128" s="155"/>
      <c r="CS128" s="155"/>
      <c r="CT128" s="155"/>
      <c r="CU128" s="155"/>
      <c r="CV128" s="155"/>
      <c r="CW128" s="155"/>
      <c r="CX128" s="155"/>
      <c r="CY128" s="155"/>
      <c r="CZ128" s="155"/>
      <c r="DA128" s="155"/>
      <c r="DB128" s="155"/>
      <c r="DC128" s="155"/>
      <c r="DD128" s="155"/>
      <c r="DE128" s="155"/>
      <c r="DF128" s="155"/>
      <c r="DG128" s="155"/>
      <c r="DH128" s="155"/>
      <c r="DI128" s="155"/>
      <c r="DJ128" s="155"/>
      <c r="DK128" s="155"/>
      <c r="DL128" s="155"/>
      <c r="DM128" s="155"/>
      <c r="DN128" s="155"/>
      <c r="DO128" s="155"/>
      <c r="DP128" s="155"/>
      <c r="DQ128" s="155"/>
      <c r="DR128" s="155"/>
      <c r="DS128" s="155"/>
      <c r="DT128" s="155"/>
    </row>
    <row r="129" spans="1:124" s="14" customFormat="1" ht="14.25" customHeight="1">
      <c r="A129" s="161"/>
      <c r="B129" s="161"/>
      <c r="C129" s="161"/>
      <c r="D129" s="161"/>
      <c r="E129" s="161"/>
      <c r="F129" s="161"/>
      <c r="G129" s="161"/>
      <c r="H129" s="161"/>
      <c r="I129" s="161"/>
      <c r="J129" s="161"/>
      <c r="K129" s="161"/>
      <c r="L129" s="161"/>
      <c r="M129" s="161"/>
      <c r="N129" s="161"/>
      <c r="O129" s="161"/>
      <c r="P129" s="161"/>
      <c r="Q129" s="161"/>
      <c r="R129" s="161"/>
      <c r="S129" s="161"/>
      <c r="T129" s="161"/>
      <c r="U129" s="161"/>
      <c r="V129" s="178"/>
      <c r="W129" s="199"/>
      <c r="X129" s="161"/>
      <c r="Y129" s="161"/>
      <c r="Z129" s="161"/>
      <c r="AA129" s="161"/>
      <c r="AB129" s="161"/>
      <c r="AC129" s="161"/>
      <c r="AD129" s="161"/>
      <c r="AE129" s="41"/>
      <c r="AF129" s="178"/>
      <c r="AG129" s="179"/>
      <c r="AH129" s="161"/>
      <c r="AI129" s="161"/>
      <c r="AJ129" s="161"/>
      <c r="AK129" s="161"/>
      <c r="AL129" s="161"/>
      <c r="AM129" s="161"/>
      <c r="AN129" s="161"/>
      <c r="AP129" s="66"/>
      <c r="AQ129" s="178"/>
      <c r="AR129" s="199"/>
      <c r="AS129" s="189"/>
      <c r="AT129" s="189"/>
      <c r="AU129" s="189"/>
      <c r="AV129" s="189"/>
      <c r="AW129" s="189"/>
      <c r="AX129" s="189"/>
      <c r="AY129" s="189"/>
      <c r="AZ129" s="178"/>
      <c r="BA129" s="179"/>
      <c r="BB129" s="189"/>
      <c r="BC129" s="189"/>
      <c r="BD129" s="189"/>
      <c r="BE129" s="189"/>
      <c r="BF129" s="189"/>
      <c r="BG129" s="189"/>
      <c r="BH129" s="189"/>
      <c r="BI129" s="189"/>
      <c r="BJ129" s="41"/>
      <c r="BL129" s="155"/>
      <c r="BM129" s="155"/>
      <c r="CJ129" s="155"/>
      <c r="CK129" s="155"/>
      <c r="CL129" s="155"/>
      <c r="CM129" s="155"/>
      <c r="CN129" s="155"/>
      <c r="CO129" s="155"/>
      <c r="CP129" s="155"/>
      <c r="CQ129" s="155"/>
      <c r="CR129" s="155"/>
      <c r="CS129" s="155"/>
      <c r="CT129" s="155"/>
      <c r="CU129" s="155"/>
      <c r="CV129" s="155"/>
      <c r="CW129" s="155"/>
      <c r="CX129" s="155"/>
      <c r="CY129" s="155"/>
      <c r="CZ129" s="155"/>
      <c r="DA129" s="155"/>
      <c r="DB129" s="155"/>
      <c r="DC129" s="155"/>
      <c r="DD129" s="155"/>
      <c r="DE129" s="155"/>
      <c r="DF129" s="155"/>
      <c r="DG129" s="155"/>
      <c r="DH129" s="155"/>
      <c r="DI129" s="155"/>
      <c r="DJ129" s="155"/>
      <c r="DK129" s="155"/>
      <c r="DL129" s="155"/>
      <c r="DM129" s="155"/>
      <c r="DN129" s="155"/>
      <c r="DO129" s="155"/>
      <c r="DP129" s="155"/>
      <c r="DQ129" s="155"/>
      <c r="DR129" s="155"/>
      <c r="DS129" s="155"/>
      <c r="DT129" s="155"/>
    </row>
    <row r="130" spans="1:124" s="14" customFormat="1" ht="14.25" customHeight="1">
      <c r="A130" s="161"/>
      <c r="B130" s="161"/>
      <c r="C130" s="161"/>
      <c r="D130" s="161"/>
      <c r="E130" s="161"/>
      <c r="F130" s="161"/>
      <c r="G130" s="161"/>
      <c r="H130" s="161"/>
      <c r="I130" s="161"/>
      <c r="J130" s="161"/>
      <c r="K130" s="161"/>
      <c r="L130" s="161"/>
      <c r="M130" s="161"/>
      <c r="N130" s="161"/>
      <c r="O130" s="161"/>
      <c r="P130" s="161"/>
      <c r="Q130" s="161"/>
      <c r="R130" s="161"/>
      <c r="S130" s="161"/>
      <c r="T130" s="161"/>
      <c r="U130" s="161"/>
      <c r="V130" s="178"/>
      <c r="W130" s="199"/>
      <c r="X130" s="161"/>
      <c r="Y130" s="161"/>
      <c r="Z130" s="161"/>
      <c r="AA130" s="161"/>
      <c r="AB130" s="161"/>
      <c r="AC130" s="161"/>
      <c r="AD130" s="161"/>
      <c r="AE130" s="41"/>
      <c r="AF130" s="178"/>
      <c r="AG130" s="179"/>
      <c r="AH130" s="161"/>
      <c r="AI130" s="161"/>
      <c r="AJ130" s="161"/>
      <c r="AK130" s="161"/>
      <c r="AL130" s="161"/>
      <c r="AM130" s="161"/>
      <c r="AN130" s="161"/>
      <c r="AP130" s="66"/>
      <c r="AQ130" s="178"/>
      <c r="AR130" s="199"/>
      <c r="AS130" s="189"/>
      <c r="AT130" s="189"/>
      <c r="AU130" s="189"/>
      <c r="AV130" s="189"/>
      <c r="AW130" s="189"/>
      <c r="AX130" s="189"/>
      <c r="AY130" s="189"/>
      <c r="AZ130" s="178"/>
      <c r="BA130" s="179"/>
      <c r="BB130" s="189"/>
      <c r="BC130" s="189"/>
      <c r="BD130" s="189"/>
      <c r="BE130" s="189"/>
      <c r="BF130" s="189"/>
      <c r="BG130" s="189"/>
      <c r="BH130" s="189"/>
      <c r="BI130" s="189"/>
      <c r="BJ130" s="41"/>
      <c r="BL130" s="155"/>
      <c r="BM130" s="155"/>
      <c r="CJ130" s="155"/>
      <c r="CK130" s="155"/>
      <c r="CL130" s="155"/>
      <c r="CM130" s="155"/>
      <c r="CN130" s="155"/>
      <c r="CO130" s="155"/>
      <c r="CP130" s="155"/>
      <c r="CQ130" s="155"/>
      <c r="CR130" s="155"/>
      <c r="CS130" s="155"/>
      <c r="CT130" s="155"/>
      <c r="CU130" s="155"/>
      <c r="CV130" s="155"/>
      <c r="CW130" s="155"/>
      <c r="CX130" s="155"/>
      <c r="CY130" s="155"/>
      <c r="CZ130" s="155"/>
      <c r="DA130" s="155"/>
      <c r="DB130" s="155"/>
      <c r="DC130" s="155"/>
      <c r="DD130" s="155"/>
      <c r="DE130" s="155"/>
      <c r="DF130" s="155"/>
      <c r="DG130" s="155"/>
      <c r="DH130" s="155"/>
      <c r="DI130" s="155"/>
      <c r="DJ130" s="155"/>
      <c r="DK130" s="155"/>
      <c r="DL130" s="155"/>
      <c r="DM130" s="155"/>
      <c r="DN130" s="155"/>
      <c r="DO130" s="155"/>
      <c r="DP130" s="155"/>
      <c r="DQ130" s="155"/>
      <c r="DR130" s="155"/>
      <c r="DS130" s="155"/>
      <c r="DT130" s="155"/>
    </row>
    <row r="131" spans="1:124" s="14" customFormat="1" ht="14.25" customHeight="1">
      <c r="A131" s="161"/>
      <c r="B131" s="161"/>
      <c r="C131" s="161"/>
      <c r="D131" s="161"/>
      <c r="E131" s="161"/>
      <c r="F131" s="161"/>
      <c r="G131" s="161"/>
      <c r="H131" s="161"/>
      <c r="I131" s="161"/>
      <c r="J131" s="161"/>
      <c r="K131" s="161"/>
      <c r="L131" s="161"/>
      <c r="M131" s="161"/>
      <c r="N131" s="161"/>
      <c r="O131" s="161"/>
      <c r="P131" s="161"/>
      <c r="Q131" s="161"/>
      <c r="R131" s="161"/>
      <c r="S131" s="161"/>
      <c r="T131" s="161"/>
      <c r="U131" s="161"/>
      <c r="V131" s="178"/>
      <c r="W131" s="199"/>
      <c r="X131" s="161"/>
      <c r="Y131" s="161"/>
      <c r="Z131" s="161"/>
      <c r="AA131" s="161"/>
      <c r="AB131" s="161"/>
      <c r="AC131" s="161"/>
      <c r="AD131" s="161"/>
      <c r="AE131" s="41"/>
      <c r="AF131" s="178"/>
      <c r="AG131" s="179"/>
      <c r="AH131" s="161"/>
      <c r="AI131" s="161"/>
      <c r="AJ131" s="161"/>
      <c r="AK131" s="161"/>
      <c r="AL131" s="161"/>
      <c r="AM131" s="161"/>
      <c r="AN131" s="161"/>
      <c r="AP131" s="66"/>
      <c r="AQ131" s="178"/>
      <c r="AR131" s="199"/>
      <c r="AS131" s="189"/>
      <c r="AT131" s="189"/>
      <c r="AU131" s="189"/>
      <c r="AV131" s="189"/>
      <c r="AW131" s="189"/>
      <c r="AX131" s="189"/>
      <c r="AY131" s="189"/>
      <c r="AZ131" s="178"/>
      <c r="BA131" s="179"/>
      <c r="BB131" s="189"/>
      <c r="BC131" s="189"/>
      <c r="BD131" s="189"/>
      <c r="BE131" s="189"/>
      <c r="BF131" s="189"/>
      <c r="BG131" s="189"/>
      <c r="BH131" s="189"/>
      <c r="BI131" s="189"/>
      <c r="BJ131" s="41"/>
      <c r="BL131" s="155"/>
      <c r="BM131" s="155"/>
      <c r="CJ131" s="155"/>
      <c r="CK131" s="155"/>
      <c r="CL131" s="155"/>
      <c r="CM131" s="155"/>
      <c r="CN131" s="155"/>
      <c r="CO131" s="155"/>
      <c r="CP131" s="155"/>
      <c r="CQ131" s="155"/>
      <c r="CR131" s="155"/>
      <c r="CS131" s="155"/>
      <c r="CT131" s="155"/>
      <c r="CU131" s="155"/>
      <c r="CV131" s="155"/>
      <c r="CW131" s="155"/>
      <c r="CX131" s="155"/>
      <c r="CY131" s="155"/>
      <c r="CZ131" s="155"/>
      <c r="DA131" s="155"/>
      <c r="DB131" s="155"/>
      <c r="DC131" s="155"/>
      <c r="DD131" s="155"/>
      <c r="DE131" s="155"/>
      <c r="DF131" s="155"/>
      <c r="DG131" s="155"/>
      <c r="DH131" s="155"/>
      <c r="DI131" s="155"/>
      <c r="DJ131" s="155"/>
      <c r="DK131" s="155"/>
      <c r="DL131" s="155"/>
      <c r="DM131" s="155"/>
      <c r="DN131" s="155"/>
      <c r="DO131" s="155"/>
      <c r="DP131" s="155"/>
      <c r="DQ131" s="155"/>
      <c r="DR131" s="155"/>
      <c r="DS131" s="155"/>
      <c r="DT131" s="155"/>
    </row>
    <row r="132" spans="1:124" s="14" customFormat="1" ht="14.25" customHeight="1">
      <c r="A132" s="161"/>
      <c r="B132" s="161"/>
      <c r="C132" s="161"/>
      <c r="D132" s="161"/>
      <c r="E132" s="161"/>
      <c r="F132" s="161"/>
      <c r="G132" s="161"/>
      <c r="H132" s="161"/>
      <c r="I132" s="161"/>
      <c r="J132" s="161"/>
      <c r="K132" s="161"/>
      <c r="L132" s="161"/>
      <c r="M132" s="161"/>
      <c r="N132" s="161"/>
      <c r="O132" s="161"/>
      <c r="P132" s="161"/>
      <c r="Q132" s="161"/>
      <c r="R132" s="161"/>
      <c r="S132" s="161"/>
      <c r="T132" s="161"/>
      <c r="U132" s="161"/>
      <c r="V132" s="178"/>
      <c r="W132" s="199"/>
      <c r="X132" s="161"/>
      <c r="Y132" s="161"/>
      <c r="Z132" s="161"/>
      <c r="AA132" s="161"/>
      <c r="AB132" s="161"/>
      <c r="AC132" s="161"/>
      <c r="AD132" s="161"/>
      <c r="AE132" s="41"/>
      <c r="AF132" s="178"/>
      <c r="AG132" s="179"/>
      <c r="AH132" s="161"/>
      <c r="AI132" s="161"/>
      <c r="AJ132" s="161"/>
      <c r="AK132" s="161"/>
      <c r="AL132" s="161"/>
      <c r="AM132" s="161"/>
      <c r="AN132" s="161"/>
      <c r="AP132" s="66"/>
      <c r="AQ132" s="178"/>
      <c r="AR132" s="199"/>
      <c r="AS132" s="189"/>
      <c r="AT132" s="189"/>
      <c r="AU132" s="189"/>
      <c r="AV132" s="189"/>
      <c r="AW132" s="189"/>
      <c r="AX132" s="189"/>
      <c r="AY132" s="189"/>
      <c r="AZ132" s="178"/>
      <c r="BA132" s="179"/>
      <c r="BB132" s="189"/>
      <c r="BC132" s="189"/>
      <c r="BD132" s="189"/>
      <c r="BE132" s="189"/>
      <c r="BF132" s="189"/>
      <c r="BG132" s="189"/>
      <c r="BH132" s="189"/>
      <c r="BI132" s="189"/>
      <c r="BJ132" s="41"/>
      <c r="BL132" s="155"/>
      <c r="BM132" s="155"/>
      <c r="CJ132" s="155"/>
      <c r="CK132" s="155"/>
      <c r="CL132" s="155"/>
      <c r="CM132" s="155"/>
      <c r="CN132" s="155"/>
      <c r="CO132" s="155"/>
      <c r="CP132" s="155"/>
      <c r="CQ132" s="155"/>
      <c r="CR132" s="155"/>
      <c r="CS132" s="155"/>
      <c r="CT132" s="155"/>
      <c r="CU132" s="155"/>
      <c r="CV132" s="155"/>
      <c r="CW132" s="155"/>
      <c r="CX132" s="155"/>
      <c r="CY132" s="155"/>
      <c r="CZ132" s="155"/>
      <c r="DA132" s="155"/>
      <c r="DB132" s="155"/>
      <c r="DC132" s="155"/>
      <c r="DD132" s="155"/>
      <c r="DE132" s="155"/>
      <c r="DF132" s="155"/>
      <c r="DG132" s="155"/>
      <c r="DH132" s="155"/>
      <c r="DI132" s="155"/>
      <c r="DJ132" s="155"/>
      <c r="DK132" s="155"/>
      <c r="DL132" s="155"/>
      <c r="DM132" s="155"/>
      <c r="DN132" s="155"/>
      <c r="DO132" s="155"/>
      <c r="DP132" s="155"/>
      <c r="DQ132" s="155"/>
      <c r="DR132" s="155"/>
      <c r="DS132" s="155"/>
      <c r="DT132" s="155"/>
    </row>
    <row r="133" spans="1:124" s="14" customFormat="1" ht="14.25" customHeight="1">
      <c r="A133" s="161"/>
      <c r="B133" s="161"/>
      <c r="C133" s="161"/>
      <c r="D133" s="161"/>
      <c r="E133" s="161"/>
      <c r="F133" s="161"/>
      <c r="G133" s="161"/>
      <c r="H133" s="161"/>
      <c r="I133" s="161"/>
      <c r="J133" s="161"/>
      <c r="K133" s="161"/>
      <c r="L133" s="161"/>
      <c r="M133" s="161"/>
      <c r="N133" s="161"/>
      <c r="O133" s="161"/>
      <c r="P133" s="161"/>
      <c r="Q133" s="161"/>
      <c r="R133" s="161"/>
      <c r="S133" s="161"/>
      <c r="T133" s="161"/>
      <c r="U133" s="161"/>
      <c r="V133" s="178"/>
      <c r="W133" s="199"/>
      <c r="X133" s="161"/>
      <c r="Y133" s="161"/>
      <c r="Z133" s="161"/>
      <c r="AA133" s="161"/>
      <c r="AB133" s="161"/>
      <c r="AC133" s="161"/>
      <c r="AD133" s="161"/>
      <c r="AE133" s="41"/>
      <c r="AF133" s="178"/>
      <c r="AG133" s="179"/>
      <c r="AH133" s="161"/>
      <c r="AI133" s="161"/>
      <c r="AJ133" s="161"/>
      <c r="AK133" s="161"/>
      <c r="AL133" s="161"/>
      <c r="AM133" s="161"/>
      <c r="AN133" s="161"/>
      <c r="AP133" s="66"/>
      <c r="AQ133" s="178"/>
      <c r="AR133" s="199"/>
      <c r="AS133" s="189"/>
      <c r="AT133" s="189"/>
      <c r="AU133" s="189"/>
      <c r="AV133" s="189"/>
      <c r="AW133" s="189"/>
      <c r="AX133" s="189"/>
      <c r="AY133" s="189"/>
      <c r="AZ133" s="178"/>
      <c r="BA133" s="179"/>
      <c r="BB133" s="189"/>
      <c r="BC133" s="189"/>
      <c r="BD133" s="189"/>
      <c r="BE133" s="189"/>
      <c r="BF133" s="189"/>
      <c r="BG133" s="189"/>
      <c r="BH133" s="189"/>
      <c r="BI133" s="189"/>
      <c r="BJ133" s="41"/>
      <c r="BL133" s="155"/>
      <c r="BM133" s="155"/>
      <c r="CJ133" s="155"/>
      <c r="CK133" s="155"/>
      <c r="CL133" s="155"/>
      <c r="CM133" s="155"/>
      <c r="CN133" s="155"/>
      <c r="CO133" s="155"/>
      <c r="CP133" s="155"/>
      <c r="CQ133" s="155"/>
      <c r="CR133" s="155"/>
      <c r="CS133" s="155"/>
      <c r="CT133" s="155"/>
      <c r="CU133" s="155"/>
      <c r="CV133" s="155"/>
      <c r="CW133" s="155"/>
      <c r="CX133" s="155"/>
      <c r="CY133" s="155"/>
      <c r="CZ133" s="155"/>
      <c r="DA133" s="155"/>
      <c r="DB133" s="155"/>
      <c r="DC133" s="155"/>
      <c r="DD133" s="155"/>
      <c r="DE133" s="155"/>
      <c r="DF133" s="155"/>
      <c r="DG133" s="155"/>
      <c r="DH133" s="155"/>
      <c r="DI133" s="155"/>
      <c r="DJ133" s="155"/>
      <c r="DK133" s="155"/>
      <c r="DL133" s="155"/>
      <c r="DM133" s="155"/>
      <c r="DN133" s="155"/>
      <c r="DO133" s="155"/>
      <c r="DP133" s="155"/>
      <c r="DQ133" s="155"/>
      <c r="DR133" s="155"/>
      <c r="DS133" s="155"/>
      <c r="DT133" s="155"/>
    </row>
    <row r="134" spans="1:124" s="14" customFormat="1" ht="14.25" customHeight="1">
      <c r="A134" s="161"/>
      <c r="B134" s="161"/>
      <c r="C134" s="161"/>
      <c r="D134" s="161"/>
      <c r="E134" s="161"/>
      <c r="F134" s="161"/>
      <c r="G134" s="161"/>
      <c r="H134" s="161"/>
      <c r="I134" s="161"/>
      <c r="J134" s="161"/>
      <c r="K134" s="161"/>
      <c r="L134" s="161"/>
      <c r="M134" s="161"/>
      <c r="N134" s="161"/>
      <c r="O134" s="161"/>
      <c r="P134" s="161"/>
      <c r="Q134" s="161"/>
      <c r="R134" s="161"/>
      <c r="S134" s="161"/>
      <c r="T134" s="161"/>
      <c r="U134" s="161"/>
      <c r="V134" s="178"/>
      <c r="W134" s="199"/>
      <c r="X134" s="161"/>
      <c r="Y134" s="161"/>
      <c r="Z134" s="161"/>
      <c r="AA134" s="161"/>
      <c r="AB134" s="161"/>
      <c r="AC134" s="161"/>
      <c r="AD134" s="161"/>
      <c r="AE134" s="41"/>
      <c r="AF134" s="178"/>
      <c r="AG134" s="179"/>
      <c r="AH134" s="161"/>
      <c r="AI134" s="161"/>
      <c r="AJ134" s="161"/>
      <c r="AK134" s="161"/>
      <c r="AL134" s="161"/>
      <c r="AM134" s="161"/>
      <c r="AN134" s="161"/>
      <c r="AP134" s="66"/>
      <c r="AQ134" s="178"/>
      <c r="AR134" s="199"/>
      <c r="AS134" s="189"/>
      <c r="AT134" s="189"/>
      <c r="AU134" s="189"/>
      <c r="AV134" s="189"/>
      <c r="AW134" s="189"/>
      <c r="AX134" s="189"/>
      <c r="AY134" s="189"/>
      <c r="AZ134" s="178"/>
      <c r="BA134" s="179"/>
      <c r="BB134" s="189"/>
      <c r="BC134" s="189"/>
      <c r="BD134" s="189"/>
      <c r="BE134" s="189"/>
      <c r="BF134" s="189"/>
      <c r="BG134" s="189"/>
      <c r="BH134" s="189"/>
      <c r="BI134" s="189"/>
      <c r="BJ134" s="41"/>
      <c r="BL134" s="155"/>
      <c r="BM134" s="155"/>
      <c r="CJ134" s="155"/>
      <c r="CK134" s="155"/>
      <c r="CL134" s="155"/>
      <c r="CM134" s="155"/>
      <c r="CN134" s="155"/>
      <c r="CO134" s="155"/>
      <c r="CP134" s="155"/>
      <c r="CQ134" s="155"/>
      <c r="CR134" s="155"/>
      <c r="CS134" s="155"/>
      <c r="CT134" s="155"/>
      <c r="CU134" s="155"/>
      <c r="CV134" s="155"/>
      <c r="CW134" s="155"/>
      <c r="CX134" s="155"/>
      <c r="CY134" s="155"/>
      <c r="CZ134" s="155"/>
      <c r="DA134" s="155"/>
      <c r="DB134" s="155"/>
      <c r="DC134" s="155"/>
      <c r="DD134" s="155"/>
      <c r="DE134" s="155"/>
      <c r="DF134" s="155"/>
      <c r="DG134" s="155"/>
      <c r="DH134" s="155"/>
      <c r="DI134" s="155"/>
      <c r="DJ134" s="155"/>
      <c r="DK134" s="155"/>
      <c r="DL134" s="155"/>
      <c r="DM134" s="155"/>
      <c r="DN134" s="155"/>
      <c r="DO134" s="155"/>
      <c r="DP134" s="155"/>
      <c r="DQ134" s="155"/>
      <c r="DR134" s="155"/>
      <c r="DS134" s="155"/>
      <c r="DT134" s="155"/>
    </row>
    <row r="135" spans="1:124" s="14" customFormat="1" ht="14.25" customHeight="1">
      <c r="A135" s="161"/>
      <c r="B135" s="161"/>
      <c r="C135" s="161"/>
      <c r="D135" s="161"/>
      <c r="E135" s="161"/>
      <c r="F135" s="161"/>
      <c r="G135" s="161"/>
      <c r="H135" s="161"/>
      <c r="I135" s="161"/>
      <c r="J135" s="161"/>
      <c r="K135" s="161"/>
      <c r="L135" s="161"/>
      <c r="M135" s="161"/>
      <c r="N135" s="161"/>
      <c r="O135" s="161"/>
      <c r="P135" s="161"/>
      <c r="Q135" s="161"/>
      <c r="R135" s="161"/>
      <c r="S135" s="161"/>
      <c r="T135" s="161"/>
      <c r="U135" s="161"/>
      <c r="V135" s="178"/>
      <c r="W135" s="199"/>
      <c r="X135" s="161"/>
      <c r="Y135" s="161"/>
      <c r="Z135" s="161"/>
      <c r="AA135" s="161"/>
      <c r="AB135" s="161"/>
      <c r="AC135" s="161"/>
      <c r="AD135" s="161"/>
      <c r="AE135" s="41"/>
      <c r="AF135" s="178"/>
      <c r="AG135" s="179"/>
      <c r="AH135" s="161"/>
      <c r="AI135" s="161"/>
      <c r="AJ135" s="161"/>
      <c r="AK135" s="161"/>
      <c r="AL135" s="161"/>
      <c r="AM135" s="161"/>
      <c r="AN135" s="161"/>
      <c r="AP135" s="66"/>
      <c r="AQ135" s="178"/>
      <c r="AR135" s="199"/>
      <c r="AS135" s="189"/>
      <c r="AT135" s="189"/>
      <c r="AU135" s="189"/>
      <c r="AV135" s="189"/>
      <c r="AW135" s="189"/>
      <c r="AX135" s="189"/>
      <c r="AY135" s="189"/>
      <c r="AZ135" s="178"/>
      <c r="BA135" s="179"/>
      <c r="BB135" s="189"/>
      <c r="BC135" s="189"/>
      <c r="BD135" s="189"/>
      <c r="BE135" s="189"/>
      <c r="BF135" s="189"/>
      <c r="BG135" s="189"/>
      <c r="BH135" s="189"/>
      <c r="BI135" s="189"/>
      <c r="BJ135" s="41"/>
      <c r="BL135" s="155"/>
      <c r="BM135" s="155"/>
      <c r="CJ135" s="155"/>
      <c r="CK135" s="155"/>
      <c r="CL135" s="155"/>
      <c r="CM135" s="155"/>
      <c r="CN135" s="155"/>
      <c r="CO135" s="155"/>
      <c r="CP135" s="155"/>
      <c r="CQ135" s="155"/>
      <c r="CR135" s="155"/>
      <c r="CS135" s="155"/>
      <c r="CT135" s="155"/>
      <c r="CU135" s="155"/>
      <c r="CV135" s="155"/>
      <c r="CW135" s="155"/>
      <c r="CX135" s="155"/>
      <c r="CY135" s="155"/>
      <c r="CZ135" s="155"/>
      <c r="DA135" s="155"/>
      <c r="DB135" s="155"/>
      <c r="DC135" s="155"/>
      <c r="DD135" s="155"/>
      <c r="DE135" s="155"/>
      <c r="DF135" s="155"/>
      <c r="DG135" s="155"/>
      <c r="DH135" s="155"/>
      <c r="DI135" s="155"/>
      <c r="DJ135" s="155"/>
      <c r="DK135" s="155"/>
      <c r="DL135" s="155"/>
      <c r="DM135" s="155"/>
      <c r="DN135" s="155"/>
      <c r="DO135" s="155"/>
      <c r="DP135" s="155"/>
      <c r="DQ135" s="155"/>
      <c r="DR135" s="155"/>
      <c r="DS135" s="155"/>
      <c r="DT135" s="155"/>
    </row>
    <row r="136" spans="1:124" s="14" customFormat="1" ht="14.25" customHeight="1">
      <c r="A136" s="161"/>
      <c r="B136" s="161"/>
      <c r="C136" s="161"/>
      <c r="D136" s="161"/>
      <c r="E136" s="161"/>
      <c r="F136" s="161"/>
      <c r="G136" s="161"/>
      <c r="H136" s="161"/>
      <c r="I136" s="161"/>
      <c r="J136" s="161"/>
      <c r="K136" s="161"/>
      <c r="L136" s="161"/>
      <c r="M136" s="161"/>
      <c r="N136" s="161"/>
      <c r="O136" s="161"/>
      <c r="P136" s="161"/>
      <c r="Q136" s="161"/>
      <c r="R136" s="161"/>
      <c r="S136" s="161"/>
      <c r="T136" s="161"/>
      <c r="U136" s="161"/>
      <c r="V136" s="178"/>
      <c r="W136" s="199"/>
      <c r="X136" s="161"/>
      <c r="Y136" s="161"/>
      <c r="Z136" s="161"/>
      <c r="AA136" s="161"/>
      <c r="AB136" s="161"/>
      <c r="AC136" s="161"/>
      <c r="AD136" s="161"/>
      <c r="AE136" s="41"/>
      <c r="AF136" s="178"/>
      <c r="AG136" s="179"/>
      <c r="AH136" s="161"/>
      <c r="AI136" s="161"/>
      <c r="AJ136" s="161"/>
      <c r="AK136" s="161"/>
      <c r="AL136" s="161"/>
      <c r="AM136" s="161"/>
      <c r="AN136" s="161"/>
      <c r="AP136" s="66"/>
      <c r="AQ136" s="178"/>
      <c r="AR136" s="199"/>
      <c r="AS136" s="189"/>
      <c r="AT136" s="189"/>
      <c r="AU136" s="189"/>
      <c r="AV136" s="189"/>
      <c r="AW136" s="189"/>
      <c r="AX136" s="189"/>
      <c r="AY136" s="189"/>
      <c r="AZ136" s="178"/>
      <c r="BA136" s="179"/>
      <c r="BB136" s="189"/>
      <c r="BC136" s="189"/>
      <c r="BD136" s="189"/>
      <c r="BE136" s="189"/>
      <c r="BF136" s="189"/>
      <c r="BG136" s="189"/>
      <c r="BH136" s="189"/>
      <c r="BI136" s="189"/>
      <c r="BJ136" s="41"/>
      <c r="BL136" s="155"/>
      <c r="BM136" s="155"/>
      <c r="CJ136" s="155"/>
      <c r="CK136" s="155"/>
      <c r="CL136" s="155"/>
      <c r="CM136" s="155"/>
      <c r="CN136" s="155"/>
      <c r="CO136" s="155"/>
      <c r="CP136" s="155"/>
      <c r="CQ136" s="155"/>
      <c r="CR136" s="155"/>
      <c r="CS136" s="155"/>
      <c r="CT136" s="155"/>
      <c r="CU136" s="155"/>
      <c r="CV136" s="155"/>
      <c r="CW136" s="155"/>
      <c r="CX136" s="155"/>
      <c r="CY136" s="155"/>
      <c r="CZ136" s="155"/>
      <c r="DA136" s="155"/>
      <c r="DB136" s="155"/>
      <c r="DC136" s="155"/>
      <c r="DD136" s="155"/>
      <c r="DE136" s="155"/>
      <c r="DF136" s="155"/>
      <c r="DG136" s="155"/>
      <c r="DH136" s="155"/>
      <c r="DI136" s="155"/>
      <c r="DJ136" s="155"/>
      <c r="DK136" s="155"/>
      <c r="DL136" s="155"/>
      <c r="DM136" s="155"/>
      <c r="DN136" s="155"/>
      <c r="DO136" s="155"/>
      <c r="DP136" s="155"/>
      <c r="DQ136" s="155"/>
      <c r="DR136" s="155"/>
      <c r="DS136" s="155"/>
      <c r="DT136" s="155"/>
    </row>
    <row r="137" spans="1:124" s="14" customFormat="1" ht="14.25" customHeight="1">
      <c r="A137" s="161"/>
      <c r="B137" s="161"/>
      <c r="C137" s="161"/>
      <c r="D137" s="161"/>
      <c r="E137" s="161"/>
      <c r="F137" s="161"/>
      <c r="G137" s="161"/>
      <c r="H137" s="161"/>
      <c r="I137" s="161"/>
      <c r="J137" s="161"/>
      <c r="K137" s="161"/>
      <c r="L137" s="161"/>
      <c r="M137" s="161"/>
      <c r="N137" s="161"/>
      <c r="O137" s="161"/>
      <c r="P137" s="161"/>
      <c r="Q137" s="161"/>
      <c r="R137" s="161"/>
      <c r="S137" s="161"/>
      <c r="T137" s="161"/>
      <c r="U137" s="161"/>
      <c r="V137" s="178"/>
      <c r="W137" s="199"/>
      <c r="X137" s="161"/>
      <c r="Y137" s="161"/>
      <c r="Z137" s="161"/>
      <c r="AA137" s="161"/>
      <c r="AB137" s="161"/>
      <c r="AC137" s="161"/>
      <c r="AD137" s="161"/>
      <c r="AE137" s="41"/>
      <c r="AF137" s="178"/>
      <c r="AG137" s="179"/>
      <c r="AH137" s="161"/>
      <c r="AI137" s="161"/>
      <c r="AJ137" s="161"/>
      <c r="AK137" s="161"/>
      <c r="AL137" s="161"/>
      <c r="AM137" s="161"/>
      <c r="AN137" s="161"/>
      <c r="AP137" s="66"/>
      <c r="AQ137" s="178"/>
      <c r="AR137" s="199"/>
      <c r="AS137" s="189"/>
      <c r="AT137" s="189"/>
      <c r="AU137" s="189"/>
      <c r="AV137" s="189"/>
      <c r="AW137" s="189"/>
      <c r="AX137" s="189"/>
      <c r="AY137" s="189"/>
      <c r="AZ137" s="178"/>
      <c r="BA137" s="179"/>
      <c r="BB137" s="189"/>
      <c r="BC137" s="189"/>
      <c r="BD137" s="189"/>
      <c r="BE137" s="189"/>
      <c r="BF137" s="189"/>
      <c r="BG137" s="189"/>
      <c r="BH137" s="189"/>
      <c r="BI137" s="189"/>
      <c r="BJ137" s="41"/>
      <c r="BL137" s="155"/>
      <c r="BM137" s="155"/>
      <c r="CJ137" s="155"/>
      <c r="CK137" s="155"/>
      <c r="CL137" s="155"/>
      <c r="CM137" s="155"/>
      <c r="CN137" s="155"/>
      <c r="CO137" s="155"/>
      <c r="CP137" s="155"/>
      <c r="CQ137" s="155"/>
      <c r="CR137" s="155"/>
      <c r="CS137" s="155"/>
      <c r="CT137" s="155"/>
      <c r="CU137" s="155"/>
      <c r="CV137" s="155"/>
      <c r="CW137" s="155"/>
      <c r="CX137" s="155"/>
      <c r="CY137" s="155"/>
      <c r="CZ137" s="155"/>
      <c r="DA137" s="155"/>
      <c r="DB137" s="155"/>
      <c r="DC137" s="155"/>
      <c r="DD137" s="155"/>
      <c r="DE137" s="155"/>
      <c r="DF137" s="155"/>
      <c r="DG137" s="155"/>
      <c r="DH137" s="155"/>
      <c r="DI137" s="155"/>
      <c r="DJ137" s="155"/>
      <c r="DK137" s="155"/>
      <c r="DL137" s="155"/>
      <c r="DM137" s="155"/>
      <c r="DN137" s="155"/>
      <c r="DO137" s="155"/>
      <c r="DP137" s="155"/>
      <c r="DQ137" s="155"/>
      <c r="DR137" s="155"/>
      <c r="DS137" s="155"/>
      <c r="DT137" s="155"/>
    </row>
    <row r="138" spans="1:124" s="14" customFormat="1" ht="14.25" customHeight="1">
      <c r="A138" s="161"/>
      <c r="B138" s="161"/>
      <c r="C138" s="161"/>
      <c r="D138" s="161"/>
      <c r="E138" s="161"/>
      <c r="F138" s="161"/>
      <c r="G138" s="161"/>
      <c r="H138" s="161"/>
      <c r="I138" s="161"/>
      <c r="J138" s="161"/>
      <c r="K138" s="161"/>
      <c r="L138" s="161"/>
      <c r="M138" s="161"/>
      <c r="N138" s="161"/>
      <c r="O138" s="161"/>
      <c r="P138" s="161"/>
      <c r="Q138" s="161"/>
      <c r="R138" s="161"/>
      <c r="S138" s="161"/>
      <c r="T138" s="161"/>
      <c r="U138" s="161"/>
      <c r="V138" s="178"/>
      <c r="W138" s="199"/>
      <c r="X138" s="161"/>
      <c r="Y138" s="161"/>
      <c r="Z138" s="161"/>
      <c r="AA138" s="161"/>
      <c r="AB138" s="161"/>
      <c r="AC138" s="161"/>
      <c r="AD138" s="161"/>
      <c r="AE138" s="41"/>
      <c r="AF138" s="178"/>
      <c r="AG138" s="179"/>
      <c r="AH138" s="161"/>
      <c r="AI138" s="161"/>
      <c r="AJ138" s="161"/>
      <c r="AK138" s="161"/>
      <c r="AL138" s="161"/>
      <c r="AM138" s="161"/>
      <c r="AN138" s="161"/>
      <c r="AP138" s="66"/>
      <c r="AQ138" s="178"/>
      <c r="AR138" s="199"/>
      <c r="AS138" s="189"/>
      <c r="AT138" s="189"/>
      <c r="AU138" s="189"/>
      <c r="AV138" s="189"/>
      <c r="AW138" s="189"/>
      <c r="AX138" s="189"/>
      <c r="AY138" s="189"/>
      <c r="AZ138" s="178"/>
      <c r="BA138" s="179"/>
      <c r="BB138" s="189"/>
      <c r="BC138" s="189"/>
      <c r="BD138" s="189"/>
      <c r="BE138" s="189"/>
      <c r="BF138" s="189"/>
      <c r="BG138" s="189"/>
      <c r="BH138" s="189"/>
      <c r="BI138" s="189"/>
      <c r="BJ138" s="41"/>
      <c r="BL138" s="155"/>
      <c r="BM138" s="155"/>
      <c r="CJ138" s="155"/>
      <c r="CK138" s="155"/>
      <c r="CL138" s="155"/>
      <c r="CM138" s="155"/>
      <c r="CN138" s="155"/>
      <c r="CO138" s="155"/>
      <c r="CP138" s="155"/>
      <c r="CQ138" s="155"/>
      <c r="CR138" s="155"/>
      <c r="CS138" s="155"/>
      <c r="CT138" s="155"/>
      <c r="CU138" s="155"/>
      <c r="CV138" s="155"/>
      <c r="CW138" s="155"/>
      <c r="CX138" s="155"/>
      <c r="CY138" s="155"/>
      <c r="CZ138" s="155"/>
      <c r="DA138" s="155"/>
      <c r="DB138" s="155"/>
      <c r="DC138" s="155"/>
      <c r="DD138" s="155"/>
      <c r="DE138" s="155"/>
      <c r="DF138" s="155"/>
      <c r="DG138" s="155"/>
      <c r="DH138" s="155"/>
      <c r="DI138" s="155"/>
      <c r="DJ138" s="155"/>
      <c r="DK138" s="155"/>
      <c r="DL138" s="155"/>
      <c r="DM138" s="155"/>
      <c r="DN138" s="155"/>
      <c r="DO138" s="155"/>
      <c r="DP138" s="155"/>
      <c r="DQ138" s="155"/>
      <c r="DR138" s="155"/>
      <c r="DS138" s="155"/>
      <c r="DT138" s="155"/>
    </row>
    <row r="139" spans="1:124" s="14" customFormat="1" ht="14.25" customHeight="1">
      <c r="A139" s="161"/>
      <c r="B139" s="161"/>
      <c r="C139" s="161"/>
      <c r="D139" s="161"/>
      <c r="E139" s="161"/>
      <c r="F139" s="161"/>
      <c r="G139" s="161"/>
      <c r="H139" s="161"/>
      <c r="I139" s="161"/>
      <c r="J139" s="161"/>
      <c r="K139" s="161"/>
      <c r="L139" s="161"/>
      <c r="M139" s="161"/>
      <c r="N139" s="161"/>
      <c r="O139" s="161"/>
      <c r="P139" s="161"/>
      <c r="Q139" s="161"/>
      <c r="R139" s="161"/>
      <c r="S139" s="161"/>
      <c r="T139" s="161"/>
      <c r="U139" s="161"/>
      <c r="V139" s="178"/>
      <c r="W139" s="199"/>
      <c r="X139" s="161"/>
      <c r="Y139" s="161"/>
      <c r="Z139" s="161"/>
      <c r="AA139" s="161"/>
      <c r="AB139" s="161"/>
      <c r="AC139" s="161"/>
      <c r="AD139" s="161"/>
      <c r="AE139" s="41"/>
      <c r="AF139" s="178"/>
      <c r="AG139" s="179"/>
      <c r="AH139" s="161"/>
      <c r="AI139" s="161"/>
      <c r="AJ139" s="161"/>
      <c r="AK139" s="161"/>
      <c r="AL139" s="161"/>
      <c r="AM139" s="161"/>
      <c r="AN139" s="161"/>
      <c r="AP139" s="66"/>
      <c r="AQ139" s="178"/>
      <c r="AR139" s="199"/>
      <c r="AS139" s="189"/>
      <c r="AT139" s="189"/>
      <c r="AU139" s="189"/>
      <c r="AV139" s="189"/>
      <c r="AW139" s="189"/>
      <c r="AX139" s="189"/>
      <c r="AY139" s="189"/>
      <c r="AZ139" s="178"/>
      <c r="BA139" s="179"/>
      <c r="BB139" s="189"/>
      <c r="BC139" s="189"/>
      <c r="BD139" s="189"/>
      <c r="BE139" s="189"/>
      <c r="BF139" s="189"/>
      <c r="BG139" s="189"/>
      <c r="BH139" s="189"/>
      <c r="BI139" s="189"/>
      <c r="BJ139" s="41"/>
      <c r="BL139" s="155"/>
      <c r="BM139" s="155"/>
      <c r="CJ139" s="155"/>
      <c r="CK139" s="155"/>
      <c r="CL139" s="155"/>
      <c r="CM139" s="155"/>
      <c r="CN139" s="155"/>
      <c r="CO139" s="155"/>
      <c r="CP139" s="155"/>
      <c r="CQ139" s="155"/>
      <c r="CR139" s="155"/>
      <c r="CS139" s="155"/>
      <c r="CT139" s="155"/>
      <c r="CU139" s="155"/>
      <c r="CV139" s="155"/>
      <c r="CW139" s="155"/>
      <c r="CX139" s="155"/>
      <c r="CY139" s="155"/>
      <c r="CZ139" s="155"/>
      <c r="DA139" s="155"/>
      <c r="DB139" s="155"/>
      <c r="DC139" s="155"/>
      <c r="DD139" s="155"/>
      <c r="DE139" s="155"/>
      <c r="DF139" s="155"/>
      <c r="DG139" s="155"/>
      <c r="DH139" s="155"/>
      <c r="DI139" s="155"/>
      <c r="DJ139" s="155"/>
      <c r="DK139" s="155"/>
      <c r="DL139" s="155"/>
      <c r="DM139" s="155"/>
      <c r="DN139" s="155"/>
      <c r="DO139" s="155"/>
      <c r="DP139" s="155"/>
      <c r="DQ139" s="155"/>
      <c r="DR139" s="155"/>
      <c r="DS139" s="155"/>
      <c r="DT139" s="155"/>
    </row>
    <row r="140" spans="1:124" s="14" customFormat="1" ht="14.25" customHeight="1">
      <c r="A140" s="161"/>
      <c r="B140" s="161"/>
      <c r="C140" s="161"/>
      <c r="D140" s="161"/>
      <c r="E140" s="161"/>
      <c r="F140" s="161"/>
      <c r="G140" s="161"/>
      <c r="H140" s="161"/>
      <c r="I140" s="161"/>
      <c r="J140" s="161"/>
      <c r="K140" s="161"/>
      <c r="L140" s="161"/>
      <c r="M140" s="161"/>
      <c r="N140" s="161"/>
      <c r="O140" s="161"/>
      <c r="P140" s="161"/>
      <c r="Q140" s="161"/>
      <c r="R140" s="161"/>
      <c r="S140" s="161"/>
      <c r="T140" s="161"/>
      <c r="U140" s="161"/>
      <c r="V140" s="178"/>
      <c r="W140" s="199"/>
      <c r="X140" s="161"/>
      <c r="Y140" s="161"/>
      <c r="Z140" s="161"/>
      <c r="AA140" s="161"/>
      <c r="AB140" s="161"/>
      <c r="AC140" s="161"/>
      <c r="AD140" s="161"/>
      <c r="AE140" s="41"/>
      <c r="AF140" s="178"/>
      <c r="AG140" s="179"/>
      <c r="AH140" s="161"/>
      <c r="AI140" s="161"/>
      <c r="AJ140" s="161"/>
      <c r="AK140" s="161"/>
      <c r="AL140" s="161"/>
      <c r="AM140" s="161"/>
      <c r="AN140" s="161"/>
      <c r="AP140" s="66"/>
      <c r="AQ140" s="178"/>
      <c r="AR140" s="199"/>
      <c r="AS140" s="189"/>
      <c r="AT140" s="189"/>
      <c r="AU140" s="189"/>
      <c r="AV140" s="189"/>
      <c r="AW140" s="189"/>
      <c r="AX140" s="189"/>
      <c r="AY140" s="189"/>
      <c r="AZ140" s="178"/>
      <c r="BA140" s="179"/>
      <c r="BB140" s="189"/>
      <c r="BC140" s="189"/>
      <c r="BD140" s="189"/>
      <c r="BE140" s="189"/>
      <c r="BF140" s="189"/>
      <c r="BG140" s="189"/>
      <c r="BH140" s="189"/>
      <c r="BI140" s="189"/>
      <c r="BJ140" s="41"/>
      <c r="BL140" s="155"/>
      <c r="BM140" s="155"/>
      <c r="CJ140" s="155"/>
      <c r="CK140" s="155"/>
      <c r="CL140" s="155"/>
      <c r="CM140" s="155"/>
      <c r="CN140" s="155"/>
      <c r="CO140" s="155"/>
      <c r="CP140" s="155"/>
      <c r="CQ140" s="155"/>
      <c r="CR140" s="155"/>
      <c r="CS140" s="155"/>
      <c r="CT140" s="155"/>
      <c r="CU140" s="155"/>
      <c r="CV140" s="155"/>
      <c r="CW140" s="155"/>
      <c r="CX140" s="155"/>
      <c r="CY140" s="155"/>
      <c r="CZ140" s="155"/>
      <c r="DA140" s="155"/>
      <c r="DB140" s="155"/>
      <c r="DC140" s="155"/>
      <c r="DD140" s="155"/>
      <c r="DE140" s="155"/>
      <c r="DF140" s="155"/>
      <c r="DG140" s="155"/>
      <c r="DH140" s="155"/>
      <c r="DI140" s="155"/>
      <c r="DJ140" s="155"/>
      <c r="DK140" s="155"/>
      <c r="DL140" s="155"/>
      <c r="DM140" s="155"/>
      <c r="DN140" s="155"/>
      <c r="DO140" s="155"/>
      <c r="DP140" s="155"/>
      <c r="DQ140" s="155"/>
      <c r="DR140" s="155"/>
      <c r="DS140" s="155"/>
      <c r="DT140" s="155"/>
    </row>
    <row r="141" spans="1:124" s="14" customFormat="1" ht="14.25" customHeight="1">
      <c r="A141" s="161"/>
      <c r="B141" s="161"/>
      <c r="C141" s="161"/>
      <c r="D141" s="161"/>
      <c r="E141" s="161"/>
      <c r="F141" s="161"/>
      <c r="G141" s="161"/>
      <c r="H141" s="161"/>
      <c r="I141" s="161"/>
      <c r="J141" s="161"/>
      <c r="K141" s="161"/>
      <c r="L141" s="161"/>
      <c r="M141" s="161"/>
      <c r="N141" s="161"/>
      <c r="O141" s="161"/>
      <c r="P141" s="161"/>
      <c r="Q141" s="161"/>
      <c r="R141" s="161"/>
      <c r="S141" s="161"/>
      <c r="T141" s="161"/>
      <c r="U141" s="161"/>
      <c r="V141" s="178"/>
      <c r="W141" s="199"/>
      <c r="X141" s="161"/>
      <c r="Y141" s="161"/>
      <c r="Z141" s="161"/>
      <c r="AA141" s="161"/>
      <c r="AB141" s="161"/>
      <c r="AC141" s="161"/>
      <c r="AD141" s="161"/>
      <c r="AE141" s="41"/>
      <c r="AF141" s="178"/>
      <c r="AG141" s="179"/>
      <c r="AH141" s="161"/>
      <c r="AI141" s="161"/>
      <c r="AJ141" s="161"/>
      <c r="AK141" s="161"/>
      <c r="AL141" s="161"/>
      <c r="AM141" s="161"/>
      <c r="AN141" s="161"/>
      <c r="AP141" s="66"/>
      <c r="AQ141" s="178"/>
      <c r="AR141" s="199"/>
      <c r="AS141" s="189"/>
      <c r="AT141" s="189"/>
      <c r="AU141" s="189"/>
      <c r="AV141" s="189"/>
      <c r="AW141" s="189"/>
      <c r="AX141" s="189"/>
      <c r="AY141" s="189"/>
      <c r="AZ141" s="178"/>
      <c r="BA141" s="179"/>
      <c r="BB141" s="189"/>
      <c r="BC141" s="189"/>
      <c r="BD141" s="189"/>
      <c r="BE141" s="189"/>
      <c r="BF141" s="189"/>
      <c r="BG141" s="189"/>
      <c r="BH141" s="189"/>
      <c r="BI141" s="189"/>
      <c r="BJ141" s="41"/>
      <c r="BL141" s="155"/>
      <c r="BM141" s="155"/>
      <c r="CJ141" s="155"/>
      <c r="CK141" s="155"/>
      <c r="CL141" s="155"/>
      <c r="CM141" s="155"/>
      <c r="CN141" s="155"/>
      <c r="CO141" s="155"/>
      <c r="CP141" s="155"/>
      <c r="CQ141" s="155"/>
      <c r="CR141" s="155"/>
      <c r="CS141" s="155"/>
      <c r="CT141" s="155"/>
      <c r="CU141" s="155"/>
      <c r="CV141" s="155"/>
      <c r="CW141" s="155"/>
      <c r="CX141" s="155"/>
      <c r="CY141" s="155"/>
      <c r="CZ141" s="155"/>
      <c r="DA141" s="155"/>
      <c r="DB141" s="155"/>
      <c r="DC141" s="155"/>
      <c r="DD141" s="155"/>
      <c r="DE141" s="155"/>
      <c r="DF141" s="155"/>
      <c r="DG141" s="155"/>
      <c r="DH141" s="155"/>
      <c r="DI141" s="155"/>
      <c r="DJ141" s="155"/>
      <c r="DK141" s="155"/>
      <c r="DL141" s="155"/>
      <c r="DM141" s="155"/>
      <c r="DN141" s="155"/>
      <c r="DO141" s="155"/>
      <c r="DP141" s="155"/>
      <c r="DQ141" s="155"/>
      <c r="DR141" s="155"/>
      <c r="DS141" s="155"/>
      <c r="DT141" s="155"/>
    </row>
    <row r="142" spans="1:124" s="14" customFormat="1" ht="14.25" customHeight="1">
      <c r="BL142" s="155"/>
      <c r="BM142" s="155"/>
      <c r="CI142" s="155"/>
      <c r="CJ142" s="155"/>
      <c r="CK142" s="155"/>
      <c r="CL142" s="155"/>
      <c r="CM142" s="155"/>
      <c r="CN142" s="155"/>
      <c r="CO142" s="155"/>
      <c r="CP142" s="155"/>
      <c r="CQ142" s="155"/>
      <c r="CR142" s="155"/>
      <c r="CS142" s="155"/>
      <c r="CT142" s="155"/>
      <c r="CU142" s="155"/>
      <c r="CV142" s="155"/>
      <c r="CW142" s="155"/>
      <c r="CX142" s="155"/>
      <c r="CY142" s="155"/>
      <c r="CZ142" s="155"/>
      <c r="DA142" s="155"/>
      <c r="DB142" s="155"/>
      <c r="DC142" s="155"/>
      <c r="DD142" s="155"/>
      <c r="DE142" s="155"/>
      <c r="DF142" s="155"/>
      <c r="DG142" s="155"/>
      <c r="DH142" s="155"/>
      <c r="DI142" s="155"/>
      <c r="DJ142" s="155"/>
      <c r="DK142" s="155"/>
      <c r="DL142" s="155"/>
      <c r="DM142" s="155"/>
      <c r="DN142" s="155"/>
      <c r="DO142" s="155"/>
      <c r="DP142" s="155"/>
      <c r="DQ142" s="155"/>
      <c r="DR142" s="155"/>
      <c r="DS142" s="155"/>
      <c r="DT142" s="155"/>
    </row>
    <row r="143" spans="1:124" s="14" customFormat="1" ht="14.25" customHeight="1">
      <c r="BL143" s="155"/>
      <c r="BM143" s="155"/>
      <c r="CI143" s="155"/>
      <c r="CJ143" s="155"/>
      <c r="CK143" s="155"/>
      <c r="CL143" s="155"/>
      <c r="CM143" s="155"/>
      <c r="CN143" s="155"/>
      <c r="CO143" s="155"/>
      <c r="CP143" s="155"/>
      <c r="CQ143" s="155"/>
      <c r="CR143" s="155"/>
      <c r="CS143" s="155"/>
      <c r="CT143" s="155"/>
      <c r="CU143" s="155"/>
      <c r="CV143" s="155"/>
      <c r="CW143" s="155"/>
      <c r="CX143" s="155"/>
      <c r="CY143" s="155"/>
      <c r="CZ143" s="155"/>
      <c r="DA143" s="155"/>
      <c r="DB143" s="155"/>
      <c r="DC143" s="155"/>
      <c r="DD143" s="155"/>
      <c r="DE143" s="155"/>
      <c r="DF143" s="155"/>
      <c r="DG143" s="155"/>
      <c r="DH143" s="155"/>
      <c r="DI143" s="155"/>
      <c r="DJ143" s="155"/>
      <c r="DK143" s="155"/>
      <c r="DL143" s="155"/>
      <c r="DM143" s="155"/>
      <c r="DN143" s="155"/>
      <c r="DO143" s="155"/>
      <c r="DP143" s="155"/>
      <c r="DQ143" s="155"/>
      <c r="DR143" s="155"/>
      <c r="DS143" s="155"/>
      <c r="DT143" s="155"/>
    </row>
    <row r="144" spans="1:124">
      <c r="AS144" s="155"/>
      <c r="AT144" s="177"/>
      <c r="AU144" s="411"/>
      <c r="AV144" s="411"/>
      <c r="AW144" s="411"/>
      <c r="AX144" s="155"/>
      <c r="AY144" s="155"/>
      <c r="BB144" s="246"/>
      <c r="BC144" s="155"/>
      <c r="BD144" s="177"/>
      <c r="BE144" s="155"/>
      <c r="BG144" s="161"/>
      <c r="BJ144" s="41"/>
      <c r="BK144" s="14"/>
    </row>
    <row r="145" spans="45:63">
      <c r="AS145" s="161"/>
      <c r="AT145" s="161"/>
      <c r="AU145" s="161"/>
      <c r="AV145" s="161"/>
      <c r="AW145" s="161"/>
      <c r="AX145" s="161"/>
      <c r="AY145" s="161"/>
      <c r="BB145" s="246"/>
      <c r="BC145" s="155"/>
      <c r="BD145" s="189"/>
      <c r="BE145" s="189"/>
      <c r="BF145" s="177"/>
      <c r="BJ145" s="179"/>
      <c r="BK145" s="14"/>
    </row>
  </sheetData>
  <mergeCells count="443">
    <mergeCell ref="AK67:AK68"/>
    <mergeCell ref="AM67:AU68"/>
    <mergeCell ref="AV67:AV68"/>
    <mergeCell ref="AC64:AL64"/>
    <mergeCell ref="AM64:AW64"/>
    <mergeCell ref="A63:BI63"/>
    <mergeCell ref="AX68:BA68"/>
    <mergeCell ref="A66:A68"/>
    <mergeCell ref="B66:F68"/>
    <mergeCell ref="G66:G67"/>
    <mergeCell ref="H66:N67"/>
    <mergeCell ref="O66:U67"/>
    <mergeCell ref="A64:F64"/>
    <mergeCell ref="G64:N64"/>
    <mergeCell ref="O64:U64"/>
    <mergeCell ref="V64:Y64"/>
    <mergeCell ref="AX64:BC64"/>
    <mergeCell ref="BD64:BI64"/>
    <mergeCell ref="Z64:AB64"/>
    <mergeCell ref="AH66:AK66"/>
    <mergeCell ref="AS66:AV66"/>
    <mergeCell ref="AC67:AJ68"/>
    <mergeCell ref="A39:A41"/>
    <mergeCell ref="B39:F41"/>
    <mergeCell ref="G39:G40"/>
    <mergeCell ref="H39:N40"/>
    <mergeCell ref="H36:N37"/>
    <mergeCell ref="AH59:AK59"/>
    <mergeCell ref="AS59:AV59"/>
    <mergeCell ref="AC60:AJ61"/>
    <mergeCell ref="AK60:AK61"/>
    <mergeCell ref="AM60:AU61"/>
    <mergeCell ref="AV60:AV61"/>
    <mergeCell ref="A42:BI42"/>
    <mergeCell ref="A44:BI44"/>
    <mergeCell ref="AX49:BA49"/>
    <mergeCell ref="A45:F45"/>
    <mergeCell ref="G45:N45"/>
    <mergeCell ref="O45:U45"/>
    <mergeCell ref="V45:Y45"/>
    <mergeCell ref="AX45:BC45"/>
    <mergeCell ref="BD45:BI45"/>
    <mergeCell ref="Z45:AB45"/>
    <mergeCell ref="AM45:AW45"/>
    <mergeCell ref="AC45:AL45"/>
    <mergeCell ref="G56:G57"/>
    <mergeCell ref="AX78:BC79"/>
    <mergeCell ref="O80:R80"/>
    <mergeCell ref="T80:U80"/>
    <mergeCell ref="AX80:BA80"/>
    <mergeCell ref="AX74:BA74"/>
    <mergeCell ref="AX75:BC76"/>
    <mergeCell ref="AX77:BA77"/>
    <mergeCell ref="AH75:AK75"/>
    <mergeCell ref="AS75:AV75"/>
    <mergeCell ref="AC76:AJ77"/>
    <mergeCell ref="AK76:AK77"/>
    <mergeCell ref="AM76:AU77"/>
    <mergeCell ref="AV76:AV77"/>
    <mergeCell ref="AH78:AK78"/>
    <mergeCell ref="AS78:AV78"/>
    <mergeCell ref="AC79:AJ80"/>
    <mergeCell ref="AK79:AK80"/>
    <mergeCell ref="B75:F77"/>
    <mergeCell ref="G75:G76"/>
    <mergeCell ref="H75:N76"/>
    <mergeCell ref="O75:U76"/>
    <mergeCell ref="V75:V76"/>
    <mergeCell ref="W75:Y76"/>
    <mergeCell ref="O77:R77"/>
    <mergeCell ref="T77:U77"/>
    <mergeCell ref="W78:Y79"/>
    <mergeCell ref="H69:N70"/>
    <mergeCell ref="O69:U70"/>
    <mergeCell ref="V69:V70"/>
    <mergeCell ref="W69:Y70"/>
    <mergeCell ref="AX69:BC70"/>
    <mergeCell ref="O71:R71"/>
    <mergeCell ref="T71:U71"/>
    <mergeCell ref="AX71:BA71"/>
    <mergeCell ref="AM79:AU80"/>
    <mergeCell ref="AV79:AV80"/>
    <mergeCell ref="AH69:AK69"/>
    <mergeCell ref="AS69:AV69"/>
    <mergeCell ref="AC70:AJ71"/>
    <mergeCell ref="AK70:AK71"/>
    <mergeCell ref="AM70:AU71"/>
    <mergeCell ref="AV70:AV71"/>
    <mergeCell ref="AH72:AK72"/>
    <mergeCell ref="AS72:AV72"/>
    <mergeCell ref="AC73:AJ74"/>
    <mergeCell ref="AK73:AK74"/>
    <mergeCell ref="AM73:AU74"/>
    <mergeCell ref="AV73:AV74"/>
    <mergeCell ref="AX72:BC73"/>
    <mergeCell ref="O74:R74"/>
    <mergeCell ref="BJ82:BK82"/>
    <mergeCell ref="A47:A49"/>
    <mergeCell ref="B47:F49"/>
    <mergeCell ref="G47:G48"/>
    <mergeCell ref="H47:N48"/>
    <mergeCell ref="O47:U48"/>
    <mergeCell ref="V47:V48"/>
    <mergeCell ref="W47:Y48"/>
    <mergeCell ref="AX47:BC48"/>
    <mergeCell ref="O49:R49"/>
    <mergeCell ref="T49:U49"/>
    <mergeCell ref="B72:F74"/>
    <mergeCell ref="G72:G73"/>
    <mergeCell ref="H72:N73"/>
    <mergeCell ref="O72:U73"/>
    <mergeCell ref="V72:V73"/>
    <mergeCell ref="W72:Y73"/>
    <mergeCell ref="AX66:BC67"/>
    <mergeCell ref="A78:A80"/>
    <mergeCell ref="B78:F80"/>
    <mergeCell ref="G78:G79"/>
    <mergeCell ref="H78:N79"/>
    <mergeCell ref="O78:U79"/>
    <mergeCell ref="V78:V79"/>
    <mergeCell ref="A72:A74"/>
    <mergeCell ref="T74:U74"/>
    <mergeCell ref="A75:A77"/>
    <mergeCell ref="O68:R68"/>
    <mergeCell ref="T68:U68"/>
    <mergeCell ref="AX58:BA58"/>
    <mergeCell ref="A59:A61"/>
    <mergeCell ref="B59:F61"/>
    <mergeCell ref="G59:G60"/>
    <mergeCell ref="H59:N60"/>
    <mergeCell ref="O59:U60"/>
    <mergeCell ref="V59:V60"/>
    <mergeCell ref="W59:Y60"/>
    <mergeCell ref="AX59:BC60"/>
    <mergeCell ref="O61:R61"/>
    <mergeCell ref="T61:U61"/>
    <mergeCell ref="AX61:BA61"/>
    <mergeCell ref="V66:V67"/>
    <mergeCell ref="W66:Y67"/>
    <mergeCell ref="A69:A71"/>
    <mergeCell ref="B69:F71"/>
    <mergeCell ref="G69:G70"/>
    <mergeCell ref="A56:A58"/>
    <mergeCell ref="B56:F58"/>
    <mergeCell ref="H56:N57"/>
    <mergeCell ref="O56:U57"/>
    <mergeCell ref="V56:V57"/>
    <mergeCell ref="W56:Y57"/>
    <mergeCell ref="AX56:BC57"/>
    <mergeCell ref="O58:R58"/>
    <mergeCell ref="T58:U58"/>
    <mergeCell ref="AH56:AK56"/>
    <mergeCell ref="AS56:AV56"/>
    <mergeCell ref="AC57:AJ58"/>
    <mergeCell ref="AK57:AK58"/>
    <mergeCell ref="AM57:AU58"/>
    <mergeCell ref="AV57:AV58"/>
    <mergeCell ref="A50:A52"/>
    <mergeCell ref="B50:F52"/>
    <mergeCell ref="G50:G51"/>
    <mergeCell ref="H50:N51"/>
    <mergeCell ref="O50:U51"/>
    <mergeCell ref="V50:V51"/>
    <mergeCell ref="W50:Y51"/>
    <mergeCell ref="AX55:BA55"/>
    <mergeCell ref="AH50:AK50"/>
    <mergeCell ref="AS50:AV50"/>
    <mergeCell ref="AC51:AJ52"/>
    <mergeCell ref="AK51:AK52"/>
    <mergeCell ref="AM51:AU52"/>
    <mergeCell ref="AV51:AV52"/>
    <mergeCell ref="AH53:AK53"/>
    <mergeCell ref="AS53:AV53"/>
    <mergeCell ref="AC54:AJ55"/>
    <mergeCell ref="AK54:AK55"/>
    <mergeCell ref="AM54:AU55"/>
    <mergeCell ref="AV54:AV55"/>
    <mergeCell ref="A53:A55"/>
    <mergeCell ref="B53:F55"/>
    <mergeCell ref="G53:G54"/>
    <mergeCell ref="H53:N54"/>
    <mergeCell ref="O53:U54"/>
    <mergeCell ref="V53:V54"/>
    <mergeCell ref="W53:Y54"/>
    <mergeCell ref="AX53:BC54"/>
    <mergeCell ref="O55:R55"/>
    <mergeCell ref="T55:U55"/>
    <mergeCell ref="AX36:BC37"/>
    <mergeCell ref="AX39:BC40"/>
    <mergeCell ref="T38:U38"/>
    <mergeCell ref="AH39:AK39"/>
    <mergeCell ref="AS39:AV39"/>
    <mergeCell ref="AC40:AJ41"/>
    <mergeCell ref="AK40:AK41"/>
    <mergeCell ref="AM40:AU41"/>
    <mergeCell ref="AV40:AV41"/>
    <mergeCell ref="O36:U37"/>
    <mergeCell ref="V36:V37"/>
    <mergeCell ref="W36:Y37"/>
    <mergeCell ref="AV37:AV38"/>
    <mergeCell ref="AH47:AK47"/>
    <mergeCell ref="AS47:AV47"/>
    <mergeCell ref="AC48:AJ49"/>
    <mergeCell ref="AK48:AK49"/>
    <mergeCell ref="AM48:AU49"/>
    <mergeCell ref="AS27:AV27"/>
    <mergeCell ref="AV28:AV29"/>
    <mergeCell ref="AX50:BC51"/>
    <mergeCell ref="O52:R52"/>
    <mergeCell ref="T52:U52"/>
    <mergeCell ref="AX52:BA52"/>
    <mergeCell ref="AK31:AK32"/>
    <mergeCell ref="AM31:AU32"/>
    <mergeCell ref="AV31:AV32"/>
    <mergeCell ref="AH33:AK33"/>
    <mergeCell ref="AS33:AV33"/>
    <mergeCell ref="AC34:AJ35"/>
    <mergeCell ref="AK34:AK35"/>
    <mergeCell ref="AM34:AU35"/>
    <mergeCell ref="AV34:AV35"/>
    <mergeCell ref="AH36:AK36"/>
    <mergeCell ref="AS36:AV36"/>
    <mergeCell ref="AC37:AJ38"/>
    <mergeCell ref="AK37:AK38"/>
    <mergeCell ref="AM37:AU38"/>
    <mergeCell ref="O39:U40"/>
    <mergeCell ref="V39:V40"/>
    <mergeCell ref="W39:Y40"/>
    <mergeCell ref="AV48:AV49"/>
    <mergeCell ref="H13:I13"/>
    <mergeCell ref="H14:I14"/>
    <mergeCell ref="O29:R29"/>
    <mergeCell ref="Z19:AD23"/>
    <mergeCell ref="AC24:AD24"/>
    <mergeCell ref="AE19:AM23"/>
    <mergeCell ref="AX38:BA38"/>
    <mergeCell ref="O41:R41"/>
    <mergeCell ref="T41:U41"/>
    <mergeCell ref="AX41:BA41"/>
    <mergeCell ref="AQ13:AR13"/>
    <mergeCell ref="AQ14:AR14"/>
    <mergeCell ref="AQ15:AR15"/>
    <mergeCell ref="AQ16:AR16"/>
    <mergeCell ref="AZ13:BA13"/>
    <mergeCell ref="AZ14:BA14"/>
    <mergeCell ref="AZ15:BA15"/>
    <mergeCell ref="AZ16:BA16"/>
    <mergeCell ref="O32:R32"/>
    <mergeCell ref="T32:U32"/>
    <mergeCell ref="AX32:BA32"/>
    <mergeCell ref="O35:R35"/>
    <mergeCell ref="T35:U35"/>
    <mergeCell ref="O38:R38"/>
    <mergeCell ref="R13:S13"/>
    <mergeCell ref="R14:S14"/>
    <mergeCell ref="R15:S15"/>
    <mergeCell ref="R16:S16"/>
    <mergeCell ref="Z13:AA13"/>
    <mergeCell ref="Z14:AA14"/>
    <mergeCell ref="Z15:AA15"/>
    <mergeCell ref="Z16:AA16"/>
    <mergeCell ref="AH13:AI13"/>
    <mergeCell ref="AH14:AI14"/>
    <mergeCell ref="AH15:AI15"/>
    <mergeCell ref="AH16:AI16"/>
    <mergeCell ref="AX30:BC31"/>
    <mergeCell ref="A33:A35"/>
    <mergeCell ref="B33:F35"/>
    <mergeCell ref="G33:G34"/>
    <mergeCell ref="H33:N34"/>
    <mergeCell ref="O33:U34"/>
    <mergeCell ref="V33:V34"/>
    <mergeCell ref="W33:Y34"/>
    <mergeCell ref="AX33:BC34"/>
    <mergeCell ref="AX35:BA35"/>
    <mergeCell ref="A30:A32"/>
    <mergeCell ref="B30:F32"/>
    <mergeCell ref="G30:G31"/>
    <mergeCell ref="H30:N31"/>
    <mergeCell ref="O30:U31"/>
    <mergeCell ref="V30:V31"/>
    <mergeCell ref="W30:Y31"/>
    <mergeCell ref="AH30:AK30"/>
    <mergeCell ref="AS30:AV30"/>
    <mergeCell ref="AC31:AJ32"/>
    <mergeCell ref="AN19:AW24"/>
    <mergeCell ref="BD19:BI24"/>
    <mergeCell ref="AX27:BC28"/>
    <mergeCell ref="V27:V28"/>
    <mergeCell ref="A27:A29"/>
    <mergeCell ref="O27:U28"/>
    <mergeCell ref="O19:U24"/>
    <mergeCell ref="W27:Y28"/>
    <mergeCell ref="O18:U18"/>
    <mergeCell ref="AK28:AK29"/>
    <mergeCell ref="AH27:AK27"/>
    <mergeCell ref="AC28:AJ29"/>
    <mergeCell ref="AE18:AM18"/>
    <mergeCell ref="B27:F29"/>
    <mergeCell ref="H27:N28"/>
    <mergeCell ref="G27:G28"/>
    <mergeCell ref="V19:Y24"/>
    <mergeCell ref="V18:Y18"/>
    <mergeCell ref="A19:F22"/>
    <mergeCell ref="A23:F24"/>
    <mergeCell ref="AX18:BC18"/>
    <mergeCell ref="T29:U29"/>
    <mergeCell ref="AX29:BA29"/>
    <mergeCell ref="AM28:AU29"/>
    <mergeCell ref="BJ21:BK21"/>
    <mergeCell ref="A25:BI25"/>
    <mergeCell ref="BJ50:BK50"/>
    <mergeCell ref="BJ65:BK65"/>
    <mergeCell ref="BJ66:BK66"/>
    <mergeCell ref="BJ67:BK67"/>
    <mergeCell ref="BJ68:BK68"/>
    <mergeCell ref="BJ19:BK19"/>
    <mergeCell ref="BJ23:BK23"/>
    <mergeCell ref="BJ22:BK22"/>
    <mergeCell ref="BJ43:BK43"/>
    <mergeCell ref="BJ44:BK44"/>
    <mergeCell ref="BJ45:BK45"/>
    <mergeCell ref="BJ46:BK46"/>
    <mergeCell ref="AA43:AB43"/>
    <mergeCell ref="BJ47:BK47"/>
    <mergeCell ref="BJ48:BK48"/>
    <mergeCell ref="BJ49:BK49"/>
    <mergeCell ref="AX19:BC24"/>
    <mergeCell ref="G19:N23"/>
    <mergeCell ref="G24:N24"/>
    <mergeCell ref="A36:A38"/>
    <mergeCell ref="B36:F38"/>
    <mergeCell ref="G36:G37"/>
    <mergeCell ref="A1:BI1"/>
    <mergeCell ref="A3:B3"/>
    <mergeCell ref="C3:S3"/>
    <mergeCell ref="BJ9:BK9"/>
    <mergeCell ref="A4:S4"/>
    <mergeCell ref="BJ10:BK10"/>
    <mergeCell ref="AQ6:BI6"/>
    <mergeCell ref="A7:N8"/>
    <mergeCell ref="O7:S8"/>
    <mergeCell ref="BJ5:BK5"/>
    <mergeCell ref="BJ4:BK4"/>
    <mergeCell ref="AQ3:AR5"/>
    <mergeCell ref="AS3:BI5"/>
    <mergeCell ref="BJ3:BK3"/>
    <mergeCell ref="V4:AN4"/>
    <mergeCell ref="V3:W3"/>
    <mergeCell ref="X3:AN3"/>
    <mergeCell ref="BJ6:BK6"/>
    <mergeCell ref="BJ11:BK11"/>
    <mergeCell ref="V7:AI8"/>
    <mergeCell ref="AJ7:AN8"/>
    <mergeCell ref="BJ13:BK13"/>
    <mergeCell ref="BJ16:BK16"/>
    <mergeCell ref="BJ17:BK17"/>
    <mergeCell ref="BJ18:BK18"/>
    <mergeCell ref="AN18:AW18"/>
    <mergeCell ref="BJ15:BK15"/>
    <mergeCell ref="BJ14:BK14"/>
    <mergeCell ref="BD18:BI18"/>
    <mergeCell ref="BJ8:BK8"/>
    <mergeCell ref="BJ7:BK7"/>
    <mergeCell ref="BK12:BL12"/>
    <mergeCell ref="A12:BI12"/>
    <mergeCell ref="A13:B13"/>
    <mergeCell ref="A14:B14"/>
    <mergeCell ref="A15:B15"/>
    <mergeCell ref="A16:B16"/>
    <mergeCell ref="A18:F18"/>
    <mergeCell ref="G18:N18"/>
    <mergeCell ref="Z18:AD18"/>
    <mergeCell ref="H15:I15"/>
    <mergeCell ref="H16:I16"/>
    <mergeCell ref="BJ98:BK98"/>
    <mergeCell ref="W93:W95"/>
    <mergeCell ref="V93:V95"/>
    <mergeCell ref="BJ100:BK100"/>
    <mergeCell ref="BJ107:BK107"/>
    <mergeCell ref="BJ99:BK99"/>
    <mergeCell ref="V111:W112"/>
    <mergeCell ref="BJ115:BK115"/>
    <mergeCell ref="BJ114:BK114"/>
    <mergeCell ref="BJ112:BK112"/>
    <mergeCell ref="BJ110:BK110"/>
    <mergeCell ref="BJ111:BK111"/>
    <mergeCell ref="BJ106:BK106"/>
    <mergeCell ref="BJ104:BK104"/>
    <mergeCell ref="BJ102:BK102"/>
    <mergeCell ref="BJ103:BK103"/>
    <mergeCell ref="BJ108:BK108"/>
    <mergeCell ref="X111:AN112"/>
    <mergeCell ref="V102:AK103"/>
    <mergeCell ref="V105:W106"/>
    <mergeCell ref="A116:S117"/>
    <mergeCell ref="BJ116:BK116"/>
    <mergeCell ref="R119:S120"/>
    <mergeCell ref="V97:W97"/>
    <mergeCell ref="V87:V88"/>
    <mergeCell ref="C114:S115"/>
    <mergeCell ref="A85:B85"/>
    <mergeCell ref="A89:B89"/>
    <mergeCell ref="A98:A99"/>
    <mergeCell ref="BJ89:BK89"/>
    <mergeCell ref="B109:B112"/>
    <mergeCell ref="A109:A112"/>
    <mergeCell ref="BJ90:BK90"/>
    <mergeCell ref="A90:A92"/>
    <mergeCell ref="BJ86:BK86"/>
    <mergeCell ref="BJ87:BK87"/>
    <mergeCell ref="A119:Q120"/>
    <mergeCell ref="V98:AN99"/>
    <mergeCell ref="V108:AA109"/>
    <mergeCell ref="AB108:AD109"/>
    <mergeCell ref="AE108:AE109"/>
    <mergeCell ref="AF108:AK109"/>
    <mergeCell ref="AL108:AN109"/>
    <mergeCell ref="AL102:AN103"/>
    <mergeCell ref="C109:S112"/>
    <mergeCell ref="C89:S89"/>
    <mergeCell ref="A97:S97"/>
    <mergeCell ref="B90:R92"/>
    <mergeCell ref="V114:AF115"/>
    <mergeCell ref="X105:AN106"/>
    <mergeCell ref="AG114:AN115"/>
    <mergeCell ref="A83:BI83"/>
    <mergeCell ref="BJ91:BK91"/>
    <mergeCell ref="H98:J99"/>
    <mergeCell ref="B98:G99"/>
    <mergeCell ref="C94:S96"/>
    <mergeCell ref="C85:S85"/>
    <mergeCell ref="BJ85:BK85"/>
    <mergeCell ref="W87:AA88"/>
    <mergeCell ref="AB87:AE88"/>
    <mergeCell ref="A94:B96"/>
    <mergeCell ref="BJ95:BK95"/>
    <mergeCell ref="BJ96:BK96"/>
    <mergeCell ref="BJ94:BK94"/>
    <mergeCell ref="A114:B115"/>
    <mergeCell ref="X85:AN86"/>
    <mergeCell ref="V85:W86"/>
    <mergeCell ref="X97:AN97"/>
  </mergeCells>
  <printOptions horizontalCentered="1"/>
  <pageMargins left="0.196850393700787" right="0.196850393700787" top="0.196850393700787" bottom="0.196850393700787" header="0" footer="0"/>
  <pageSetup paperSize="9" orientation="landscape" r:id="rId1"/>
  <headerFooter alignWithMargins="0"/>
  <rowBreaks count="2" manualBreakCount="2">
    <brk id="41" max="60" man="1"/>
    <brk id="82" max="60" man="1"/>
  </rowBreaks>
</worksheet>
</file>

<file path=xl/worksheets/sheet9.xml><?xml version="1.0" encoding="utf-8"?>
<worksheet xmlns="http://schemas.openxmlformats.org/spreadsheetml/2006/main" xmlns:r="http://schemas.openxmlformats.org/officeDocument/2006/relationships">
  <dimension ref="A1:BQ80"/>
  <sheetViews>
    <sheetView view="pageBreakPreview" zoomScaleSheetLayoutView="100" workbookViewId="0">
      <selection activeCell="AT56" sqref="AT56"/>
    </sheetView>
  </sheetViews>
  <sheetFormatPr defaultRowHeight="11.25"/>
  <cols>
    <col min="1" max="19" width="2.42578125" style="14" customWidth="1"/>
    <col min="20" max="21" width="1.7109375" style="14" customWidth="1"/>
    <col min="22" max="40" width="2.42578125" style="14" customWidth="1"/>
    <col min="41" max="42" width="1.7109375" style="14" customWidth="1"/>
    <col min="43" max="61" width="2.42578125" style="14" customWidth="1"/>
    <col min="62" max="62" width="2.5703125" style="155" bestFit="1" customWidth="1"/>
    <col min="63" max="63" width="2.140625" style="155" customWidth="1"/>
    <col min="64" max="64" width="2.140625" style="13" customWidth="1"/>
    <col min="65" max="65" width="2.5703125" style="13" bestFit="1" customWidth="1"/>
    <col min="66" max="94" width="2.140625" style="13" customWidth="1"/>
    <col min="95" max="16384" width="9.140625" style="13"/>
  </cols>
  <sheetData>
    <row r="1" spans="1:65" ht="15.75" customHeight="1">
      <c r="A1" s="10" t="str">
        <f>CONCATENATE([1]Sections!$A$1:$E$1," - / - ",[1]Sections!$A$10," ",[1]Sections!$B$10,": ",[1]Sections!$D$10," [ ",[1]Sections!$V$2," ",ROMAN(COUNT($BM$1:$BM$965))," / ",ROMAN(BM1)," ]")</f>
        <v>Male Head of Household Questionnaire - / - Section 7: Income Sources [ Page II / I ]</v>
      </c>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M1" s="13">
        <v>1</v>
      </c>
    </row>
    <row r="2" spans="1:65" ht="6" customHeight="1"/>
    <row r="3" spans="1:65" ht="15" customHeight="1">
      <c r="A3" s="172">
        <f>VLOOKUP(BJ3,[1]eMHH!$F$4:$H$3000,3,FALSE)</f>
        <v>7.01</v>
      </c>
      <c r="B3" s="173"/>
      <c r="C3" s="569" t="str">
        <f>VLOOKUP(BJ3,[1]eMHH!$I$4:$DV$3046,13,FALSE)</f>
        <v>During the past 12 months, what type of work brought the most amount of income or food to the household?</v>
      </c>
      <c r="D3" s="169"/>
      <c r="E3" s="169"/>
      <c r="F3" s="169"/>
      <c r="G3" s="169"/>
      <c r="H3" s="169"/>
      <c r="I3" s="169"/>
      <c r="J3" s="169"/>
      <c r="K3" s="169"/>
      <c r="L3" s="169"/>
      <c r="M3" s="169"/>
      <c r="N3" s="169"/>
      <c r="O3" s="169"/>
      <c r="P3" s="169"/>
      <c r="Q3" s="169"/>
      <c r="R3" s="169"/>
      <c r="S3" s="169"/>
      <c r="T3" s="169"/>
      <c r="U3" s="169"/>
      <c r="V3" s="169"/>
      <c r="W3" s="169"/>
      <c r="X3" s="169"/>
      <c r="Y3" s="169"/>
      <c r="Z3" s="169"/>
      <c r="AA3" s="169"/>
      <c r="AB3" s="169"/>
      <c r="AC3" s="169"/>
      <c r="AD3" s="169"/>
      <c r="AE3" s="169"/>
      <c r="AF3" s="169"/>
      <c r="AG3" s="169"/>
      <c r="AH3" s="169"/>
      <c r="AI3" s="169"/>
      <c r="AJ3" s="169"/>
      <c r="AK3" s="169"/>
      <c r="AL3" s="169"/>
      <c r="AM3" s="169"/>
      <c r="AN3" s="169"/>
      <c r="AO3" s="169"/>
      <c r="AP3" s="169"/>
      <c r="AQ3" s="169"/>
      <c r="AR3" s="169"/>
      <c r="AS3" s="169"/>
      <c r="AT3" s="169"/>
      <c r="AU3" s="169"/>
      <c r="AV3" s="169"/>
      <c r="AW3" s="169"/>
      <c r="AX3" s="169"/>
      <c r="AY3" s="169"/>
      <c r="AZ3" s="169"/>
      <c r="BA3" s="169"/>
      <c r="BB3" s="169"/>
      <c r="BC3" s="169"/>
      <c r="BD3" s="169"/>
      <c r="BE3" s="169"/>
      <c r="BF3" s="169"/>
      <c r="BG3" s="169"/>
      <c r="BH3" s="169"/>
      <c r="BI3" s="170"/>
      <c r="BJ3" s="504">
        <v>8.01</v>
      </c>
      <c r="BK3" s="504"/>
    </row>
    <row r="4" spans="1:65" ht="14.25" customHeight="1">
      <c r="A4" s="175">
        <v>1</v>
      </c>
      <c r="B4" s="328" t="str">
        <f>VLOOKUP(BJ3,[1]eMHH!$I$4:$DV$3046,15,FALSE)</f>
        <v>Crop Production for Home Consumption</v>
      </c>
      <c r="C4" s="780"/>
      <c r="D4" s="66"/>
      <c r="E4" s="150"/>
      <c r="F4" s="150"/>
      <c r="G4" s="150"/>
      <c r="H4" s="150"/>
      <c r="I4" s="150"/>
      <c r="J4" s="150"/>
      <c r="K4" s="781"/>
      <c r="L4" s="66"/>
      <c r="M4" s="66"/>
      <c r="N4" s="161"/>
      <c r="O4" s="175">
        <v>12</v>
      </c>
      <c r="P4" s="782" t="str">
        <f>VLOOKUP(BJ3,[1]eMHH!$I$4:$DV$3046,26,FALSE)</f>
        <v>Livestock Wage Labour</v>
      </c>
      <c r="Q4" s="161"/>
      <c r="R4" s="161"/>
      <c r="S4" s="66"/>
      <c r="T4" s="161"/>
      <c r="U4" s="161"/>
      <c r="V4" s="178"/>
      <c r="W4" s="179"/>
      <c r="X4" s="161"/>
      <c r="Y4" s="41"/>
      <c r="Z4" s="175">
        <v>23</v>
      </c>
      <c r="AA4" s="246" t="str">
        <f>VLOOKUP(BJ3,[1]eMHH!$I$4:$DV$3046,37,FALSE)</f>
        <v>Carpentry</v>
      </c>
      <c r="AB4" s="155"/>
      <c r="AC4" s="155"/>
      <c r="AD4" s="155"/>
      <c r="AE4" s="155"/>
      <c r="AF4" s="175">
        <v>34</v>
      </c>
      <c r="AG4" s="344" t="str">
        <f>VLOOKUP(BJ3,[1]eMHH!$I$4:$DV$3046,48,FALSE)</f>
        <v>Needlecraft</v>
      </c>
      <c r="AH4" s="155"/>
      <c r="AI4" s="155"/>
      <c r="AJ4" s="155"/>
      <c r="AK4" s="161"/>
      <c r="AL4" s="161"/>
      <c r="AM4" s="161"/>
      <c r="AN4" s="161"/>
      <c r="AO4" s="161"/>
      <c r="AP4" s="161"/>
      <c r="AQ4" s="161"/>
      <c r="AR4" s="161"/>
      <c r="AS4" s="195">
        <v>45</v>
      </c>
      <c r="AT4" s="344" t="str">
        <f>VLOOKUP(BJ3,[1]eMHH!$I$4:$DV$3046,59,FALSE)</f>
        <v>Military Service / Police / Army</v>
      </c>
      <c r="AU4" s="176"/>
      <c r="AV4" s="176"/>
      <c r="AW4" s="176"/>
      <c r="AX4" s="176"/>
      <c r="AY4" s="176"/>
      <c r="AZ4" s="176"/>
      <c r="BA4" s="176"/>
      <c r="BB4" s="176"/>
      <c r="BC4" s="176"/>
      <c r="BD4" s="176"/>
      <c r="BE4" s="176"/>
      <c r="BF4" s="176"/>
      <c r="BG4" s="176"/>
      <c r="BH4" s="176"/>
      <c r="BI4" s="548"/>
      <c r="BJ4" s="186">
        <f>VLOOKUP(BJ3,[1]eMHH!$I$4:$DV$515,65,FALSE)</f>
        <v>50</v>
      </c>
      <c r="BK4" s="186"/>
    </row>
    <row r="5" spans="1:65" ht="14.25" customHeight="1">
      <c r="A5" s="175">
        <v>2</v>
      </c>
      <c r="B5" s="199" t="str">
        <f>VLOOKUP(BJ3,[1]eMHH!$I$4:$DV$3046,16,FALSE)</f>
        <v>Livestock Production for Home Consumption</v>
      </c>
      <c r="C5" s="783"/>
      <c r="D5" s="62"/>
      <c r="E5" s="62"/>
      <c r="F5" s="62"/>
      <c r="G5" s="62"/>
      <c r="H5" s="62"/>
      <c r="I5" s="62"/>
      <c r="J5" s="62"/>
      <c r="K5" s="62"/>
      <c r="L5" s="62"/>
      <c r="M5" s="62"/>
      <c r="N5" s="161"/>
      <c r="O5" s="175">
        <v>13</v>
      </c>
      <c r="P5" s="782" t="str">
        <f>VLOOKUP(BJ3,[1]eMHH!$I$4:$DV$3046,27,FALSE)</f>
        <v>Shepherding</v>
      </c>
      <c r="Q5" s="179"/>
      <c r="R5" s="179"/>
      <c r="S5" s="179"/>
      <c r="T5" s="179"/>
      <c r="U5" s="179"/>
      <c r="V5" s="179"/>
      <c r="W5" s="179"/>
      <c r="X5" s="179"/>
      <c r="Y5" s="41"/>
      <c r="Z5" s="175">
        <v>24</v>
      </c>
      <c r="AA5" s="246" t="str">
        <f>VLOOKUP(BJ3,[1]eMHH!$I$4:$DV$3046,38,FALSE)</f>
        <v>Steelwork (Blacksmith)</v>
      </c>
      <c r="AB5" s="155"/>
      <c r="AC5" s="155"/>
      <c r="AD5" s="155"/>
      <c r="AE5" s="155"/>
      <c r="AF5" s="175">
        <v>35</v>
      </c>
      <c r="AG5" s="344" t="str">
        <f>VLOOKUP(BJ3,[1]eMHH!$I$4:$DV$3046,49,FALSE)</f>
        <v>Carpet Weaving</v>
      </c>
      <c r="AH5" s="155"/>
      <c r="AI5" s="155"/>
      <c r="AJ5" s="155"/>
      <c r="AK5" s="188"/>
      <c r="AL5" s="188"/>
      <c r="AM5" s="188"/>
      <c r="AN5" s="188"/>
      <c r="AO5" s="188"/>
      <c r="AP5" s="188"/>
      <c r="AQ5" s="188"/>
      <c r="AR5" s="188"/>
      <c r="AS5" s="200">
        <v>46</v>
      </c>
      <c r="AT5" s="386" t="str">
        <f>VLOOKUP(BJ3,[1]eMHH!$I$4:$DV$3046,60,FALSE)</f>
        <v>Remittances from Family Members Away from Home</v>
      </c>
      <c r="AU5" s="387"/>
      <c r="AV5" s="387"/>
      <c r="AW5" s="387"/>
      <c r="AX5" s="387"/>
      <c r="AY5" s="387"/>
      <c r="AZ5" s="387"/>
      <c r="BA5" s="387"/>
      <c r="BB5" s="387"/>
      <c r="BC5" s="387"/>
      <c r="BD5" s="387"/>
      <c r="BE5" s="387"/>
      <c r="BF5" s="387"/>
      <c r="BG5" s="387"/>
      <c r="BH5" s="387"/>
      <c r="BI5" s="388"/>
      <c r="BJ5" s="193">
        <f>VLOOKUP(BJ3,[1]eMHH!$I$4:$DV$3046,4,FALSE)</f>
        <v>0</v>
      </c>
      <c r="BK5" s="193"/>
    </row>
    <row r="6" spans="1:65" ht="14.25" customHeight="1">
      <c r="A6" s="175">
        <v>3</v>
      </c>
      <c r="B6" s="199" t="str">
        <f>VLOOKUP(BJ3,[1]eMHH!$I$4:$DV$3046,17,FALSE)</f>
        <v>Production and Sale of Field Crops</v>
      </c>
      <c r="C6" s="783"/>
      <c r="D6" s="62"/>
      <c r="E6" s="62"/>
      <c r="F6" s="62"/>
      <c r="G6" s="62"/>
      <c r="H6" s="62"/>
      <c r="I6" s="62"/>
      <c r="J6" s="62"/>
      <c r="K6" s="62"/>
      <c r="L6" s="62"/>
      <c r="M6" s="62"/>
      <c r="N6" s="161"/>
      <c r="O6" s="175">
        <v>14</v>
      </c>
      <c r="P6" s="782" t="str">
        <f>VLOOKUP(BJ3,[1]eMHH!$I$4:$DV$3046,28,FALSE)</f>
        <v>Taxi / Transportation</v>
      </c>
      <c r="Q6" s="179"/>
      <c r="R6" s="179"/>
      <c r="S6" s="179"/>
      <c r="T6" s="179"/>
      <c r="U6" s="179"/>
      <c r="V6" s="179"/>
      <c r="W6" s="179"/>
      <c r="X6" s="179"/>
      <c r="Y6" s="41"/>
      <c r="Z6" s="175">
        <v>25</v>
      </c>
      <c r="AA6" s="246" t="str">
        <f>VLOOKUP(BJ3,[1]eMHH!$I$4:$DV$3046,39,FALSE)</f>
        <v>Brick Maker</v>
      </c>
      <c r="AB6" s="155"/>
      <c r="AC6" s="155"/>
      <c r="AD6" s="155"/>
      <c r="AE6" s="155"/>
      <c r="AF6" s="175">
        <v>36</v>
      </c>
      <c r="AG6" s="188" t="str">
        <f>VLOOKUP(BJ3,[1]eMHH!$I$4:$DV$3046,50,FALSE)</f>
        <v>Lending Money</v>
      </c>
      <c r="AH6" s="155"/>
      <c r="AI6" s="155"/>
      <c r="AJ6" s="155"/>
      <c r="AK6" s="188"/>
      <c r="AL6" s="188"/>
      <c r="AM6" s="188"/>
      <c r="AN6" s="188"/>
      <c r="AO6" s="188"/>
      <c r="AP6" s="188"/>
      <c r="AQ6" s="188"/>
      <c r="AR6" s="188"/>
      <c r="AS6" s="206"/>
      <c r="AT6" s="390"/>
      <c r="AU6" s="391"/>
      <c r="AV6" s="391"/>
      <c r="AW6" s="391"/>
      <c r="AX6" s="391"/>
      <c r="AY6" s="391"/>
      <c r="AZ6" s="391"/>
      <c r="BA6" s="391"/>
      <c r="BB6" s="391"/>
      <c r="BC6" s="391"/>
      <c r="BD6" s="391"/>
      <c r="BE6" s="391"/>
      <c r="BF6" s="391"/>
      <c r="BG6" s="391"/>
      <c r="BH6" s="391"/>
      <c r="BI6" s="392"/>
      <c r="BJ6" s="210"/>
      <c r="BK6" s="210"/>
    </row>
    <row r="7" spans="1:65" ht="14.25" customHeight="1">
      <c r="A7" s="175">
        <v>4</v>
      </c>
      <c r="B7" s="199" t="str">
        <f>VLOOKUP(BJ3,[1]eMHH!$I$4:$DV$3046,18,FALSE)</f>
        <v>Production and Sale of Opium</v>
      </c>
      <c r="C7" s="783"/>
      <c r="D7" s="62"/>
      <c r="E7" s="784"/>
      <c r="F7" s="781"/>
      <c r="G7" s="66"/>
      <c r="H7" s="66"/>
      <c r="I7" s="62"/>
      <c r="J7" s="784"/>
      <c r="K7" s="150"/>
      <c r="L7" s="66"/>
      <c r="M7" s="66"/>
      <c r="N7" s="161"/>
      <c r="O7" s="175">
        <v>15</v>
      </c>
      <c r="P7" s="782" t="str">
        <f>VLOOKUP(BJ3,[1]eMHH!$I$4:$DV$3046,29,FALSE)</f>
        <v>Trading / Middleman</v>
      </c>
      <c r="Q7" s="161"/>
      <c r="R7" s="161"/>
      <c r="S7" s="150"/>
      <c r="T7" s="161"/>
      <c r="U7" s="161"/>
      <c r="V7" s="178"/>
      <c r="W7" s="179"/>
      <c r="X7" s="161"/>
      <c r="Y7" s="41"/>
      <c r="Z7" s="175">
        <v>26</v>
      </c>
      <c r="AA7" s="272" t="str">
        <f>VLOOKUP(BJ3,[1]eMHH!$I$4:$DV$3046,40,FALSE)</f>
        <v>Masonry</v>
      </c>
      <c r="AB7" s="155"/>
      <c r="AC7" s="155"/>
      <c r="AD7" s="155"/>
      <c r="AE7" s="155"/>
      <c r="AF7" s="175">
        <v>37</v>
      </c>
      <c r="AG7" s="188" t="str">
        <f>VLOOKUP(BJ3,[1]eMHH!$I$4:$DV$3046,51,FALSE)</f>
        <v>Doctor</v>
      </c>
      <c r="AH7" s="155"/>
      <c r="AI7" s="155"/>
      <c r="AJ7" s="155"/>
      <c r="AL7" s="161"/>
      <c r="AM7" s="161"/>
      <c r="AN7" s="161"/>
      <c r="AO7" s="161"/>
      <c r="AP7" s="161"/>
      <c r="AQ7" s="161"/>
      <c r="AR7" s="161"/>
      <c r="AS7" s="195">
        <v>47</v>
      </c>
      <c r="AT7" s="344" t="str">
        <f>VLOOKUP(BJ3,[1]eMHH!$I$4:$DV$3046,61,FALSE)</f>
        <v>Remittances from Seasonal Migrants</v>
      </c>
      <c r="AU7" s="663"/>
      <c r="AV7" s="663"/>
      <c r="AW7" s="663"/>
      <c r="AX7" s="663"/>
      <c r="AY7" s="663"/>
      <c r="AZ7" s="663"/>
      <c r="BA7" s="663"/>
      <c r="BB7" s="663"/>
      <c r="BC7" s="663"/>
      <c r="BD7" s="663"/>
      <c r="BE7" s="663"/>
      <c r="BF7" s="155"/>
      <c r="BG7" s="155"/>
      <c r="BH7" s="155"/>
      <c r="BI7" s="357"/>
      <c r="BJ7" s="338"/>
      <c r="BK7" s="338"/>
    </row>
    <row r="8" spans="1:65" ht="14.25" customHeight="1">
      <c r="A8" s="175">
        <v>5</v>
      </c>
      <c r="B8" s="199" t="str">
        <f>VLOOKUP(BJ3,[1]eMHH!$I$4:$DV$3046,19,FALSE)</f>
        <v>Production and Sale of Orchard Products</v>
      </c>
      <c r="C8" s="783"/>
      <c r="D8" s="62"/>
      <c r="E8" s="62"/>
      <c r="F8" s="62"/>
      <c r="G8" s="62"/>
      <c r="H8" s="62"/>
      <c r="I8" s="62"/>
      <c r="J8" s="62"/>
      <c r="K8" s="62"/>
      <c r="L8" s="62"/>
      <c r="M8" s="62"/>
      <c r="N8" s="161"/>
      <c r="O8" s="175">
        <v>16</v>
      </c>
      <c r="P8" s="782" t="str">
        <f>VLOOKUP(BJ3,[1]eMHH!$I$4:$DV$3046,30,FALSE)</f>
        <v>Sale of Firewood or Charcoal</v>
      </c>
      <c r="Q8" s="161"/>
      <c r="R8" s="161"/>
      <c r="S8" s="150"/>
      <c r="T8" s="161"/>
      <c r="U8" s="161"/>
      <c r="V8" s="178"/>
      <c r="W8" s="179"/>
      <c r="X8" s="161"/>
      <c r="Y8" s="41"/>
      <c r="Z8" s="175">
        <v>27</v>
      </c>
      <c r="AA8" s="246" t="str">
        <f>VLOOKUP(BJ3,[1]eMHH!$I$4:$DV$3046,41,FALSE)</f>
        <v>Construction Labor</v>
      </c>
      <c r="AB8" s="155"/>
      <c r="AC8" s="155"/>
      <c r="AD8" s="155"/>
      <c r="AE8" s="155"/>
      <c r="AF8" s="175">
        <v>38</v>
      </c>
      <c r="AG8" s="188" t="str">
        <f>VLOOKUP(BJ3,[1]eMHH!$I$4:$DV$3046,52,FALSE)</f>
        <v>Health Worker / Nurse / Midwife</v>
      </c>
      <c r="AH8" s="155"/>
      <c r="AI8" s="155"/>
      <c r="AJ8" s="155"/>
      <c r="AL8" s="161"/>
      <c r="AM8" s="161"/>
      <c r="AN8" s="161"/>
      <c r="AO8" s="161"/>
      <c r="AP8" s="161"/>
      <c r="AQ8" s="161"/>
      <c r="AR8" s="161"/>
      <c r="AS8" s="175">
        <v>48</v>
      </c>
      <c r="AT8" s="344" t="str">
        <f>VLOOKUP(BJ3,[1]eMHH!$I$4:$DV$3046,62,FALSE)</f>
        <v>Begging</v>
      </c>
      <c r="AU8" s="663"/>
      <c r="AV8" s="663"/>
      <c r="AW8" s="663"/>
      <c r="AX8" s="663"/>
      <c r="AY8" s="663"/>
      <c r="AZ8" s="663"/>
      <c r="BA8" s="663"/>
      <c r="BB8" s="663"/>
      <c r="BC8" s="663"/>
      <c r="BD8" s="663"/>
      <c r="BE8" s="663"/>
      <c r="BF8" s="155"/>
      <c r="BG8" s="155"/>
      <c r="BH8" s="155"/>
      <c r="BI8" s="357"/>
      <c r="BJ8" s="229"/>
      <c r="BK8" s="229"/>
    </row>
    <row r="9" spans="1:65" ht="14.25" customHeight="1">
      <c r="A9" s="175">
        <v>6</v>
      </c>
      <c r="B9" s="199" t="str">
        <f>VLOOKUP(BJ3,[1]eMHH!$I$4:$DV$3046,20,FALSE)</f>
        <v>Agricultural Wage Labour</v>
      </c>
      <c r="C9" s="785"/>
      <c r="D9" s="189"/>
      <c r="E9" s="189"/>
      <c r="F9" s="189"/>
      <c r="G9" s="189"/>
      <c r="H9" s="189"/>
      <c r="I9" s="189"/>
      <c r="J9" s="189"/>
      <c r="K9" s="189"/>
      <c r="L9" s="189"/>
      <c r="M9" s="189"/>
      <c r="N9" s="161"/>
      <c r="O9" s="175">
        <v>17</v>
      </c>
      <c r="P9" s="782" t="str">
        <f>VLOOKUP(BJ3,[1]eMHH!$I$4:$DV$3046,31,FALSE)</f>
        <v>Collector and Seller of Bushes</v>
      </c>
      <c r="Q9" s="161"/>
      <c r="R9" s="161"/>
      <c r="S9" s="189"/>
      <c r="T9" s="161"/>
      <c r="U9" s="161"/>
      <c r="V9" s="178"/>
      <c r="W9" s="179"/>
      <c r="X9" s="161"/>
      <c r="Y9" s="41"/>
      <c r="Z9" s="175">
        <v>28</v>
      </c>
      <c r="AA9" s="246" t="str">
        <f>VLOOKUP(BJ3,[1]eMHH!$I$4:$DV$3046,42,FALSE)</f>
        <v>Casual Labor</v>
      </c>
      <c r="AB9" s="155"/>
      <c r="AC9" s="155"/>
      <c r="AD9" s="155"/>
      <c r="AE9" s="155"/>
      <c r="AF9" s="175">
        <v>39</v>
      </c>
      <c r="AG9" s="344" t="str">
        <f>VLOOKUP(BJ3,[1]eMHH!$I$4:$DV$3046,53,FALSE)</f>
        <v>Principal / Teacher Manager / Teacher</v>
      </c>
      <c r="AH9" s="155"/>
      <c r="AI9" s="155"/>
      <c r="AJ9" s="155"/>
      <c r="AL9" s="161"/>
      <c r="AM9" s="161"/>
      <c r="AN9" s="161"/>
      <c r="AO9" s="161"/>
      <c r="AP9" s="161"/>
      <c r="AQ9" s="161"/>
      <c r="AR9" s="161"/>
      <c r="AS9" s="266">
        <v>49</v>
      </c>
      <c r="AT9" s="41" t="str">
        <f>VLOOKUP(BJ3,[1]eMHH!$I$4:$DV$3046,63,FALSE)</f>
        <v>Borrowing</v>
      </c>
      <c r="AU9" s="155"/>
      <c r="AV9" s="155"/>
      <c r="AW9" s="155"/>
      <c r="AX9" s="155"/>
      <c r="AY9" s="155"/>
      <c r="AZ9" s="155"/>
      <c r="BA9" s="155"/>
      <c r="BB9" s="155"/>
      <c r="BC9" s="155"/>
      <c r="BD9" s="155"/>
      <c r="BE9" s="155"/>
      <c r="BF9" s="155"/>
      <c r="BG9" s="155"/>
      <c r="BH9" s="155"/>
      <c r="BI9" s="786" t="s">
        <v>0</v>
      </c>
      <c r="BJ9" s="229"/>
      <c r="BK9" s="229"/>
    </row>
    <row r="10" spans="1:65" ht="14.25" customHeight="1">
      <c r="A10" s="175">
        <v>7</v>
      </c>
      <c r="B10" s="199" t="str">
        <f>VLOOKUP(BJ3,[1]eMHH!$I$4:$DV$3046,21,FALSE)</f>
        <v>Opium Wage Labour</v>
      </c>
      <c r="C10" s="785"/>
      <c r="D10" s="189"/>
      <c r="E10" s="189"/>
      <c r="F10" s="189"/>
      <c r="G10" s="189"/>
      <c r="H10" s="189"/>
      <c r="I10" s="189"/>
      <c r="J10" s="189"/>
      <c r="K10" s="189"/>
      <c r="L10" s="189"/>
      <c r="M10" s="189"/>
      <c r="N10" s="161"/>
      <c r="O10" s="175">
        <v>18</v>
      </c>
      <c r="P10" s="782" t="str">
        <f>VLOOKUP(BJ3,[1]eMHH!$I$4:$DV$3046,32,FALSE)</f>
        <v>Cross Border Trade</v>
      </c>
      <c r="Q10" s="161"/>
      <c r="R10" s="161"/>
      <c r="S10" s="189"/>
      <c r="T10" s="161"/>
      <c r="U10" s="161"/>
      <c r="V10" s="178"/>
      <c r="W10" s="179"/>
      <c r="X10" s="161"/>
      <c r="Y10" s="41"/>
      <c r="Z10" s="175">
        <v>29</v>
      </c>
      <c r="AA10" s="188" t="str">
        <f>VLOOKUP(BJ3,[1]eMHH!$I$4:$DV$3046,43,FALSE)</f>
        <v>Welding</v>
      </c>
      <c r="AB10" s="155"/>
      <c r="AC10" s="155"/>
      <c r="AD10" s="155"/>
      <c r="AE10" s="155"/>
      <c r="AF10" s="175">
        <v>40</v>
      </c>
      <c r="AG10" s="344" t="str">
        <f>VLOOKUP(BJ3,[1]eMHH!$I$4:$DV$3046,54,FALSE)</f>
        <v>Malik / Arbab / Qariyadar</v>
      </c>
      <c r="AH10" s="155"/>
      <c r="AI10" s="155"/>
      <c r="AJ10" s="155"/>
      <c r="AL10" s="161"/>
      <c r="AM10" s="161"/>
      <c r="AN10" s="161"/>
      <c r="AO10" s="161"/>
      <c r="AP10" s="161"/>
      <c r="AQ10" s="161"/>
      <c r="AR10" s="161"/>
      <c r="AS10" s="175">
        <v>50</v>
      </c>
      <c r="AT10" s="41" t="str">
        <f>VLOOKUP(BJ3,[1]eMHH!$I$4:$DV$3046,64,FALSE)</f>
        <v>Sale of Household Assets</v>
      </c>
      <c r="AU10" s="155"/>
      <c r="AV10" s="155"/>
      <c r="AW10" s="155"/>
      <c r="AX10" s="155"/>
      <c r="AY10" s="155"/>
      <c r="AZ10" s="155"/>
      <c r="BA10" s="155"/>
      <c r="BB10" s="155"/>
      <c r="BC10" s="155"/>
      <c r="BD10" s="155"/>
      <c r="BE10" s="155"/>
      <c r="BF10" s="155"/>
      <c r="BG10" s="155"/>
      <c r="BH10" s="155"/>
      <c r="BI10" s="175" t="s">
        <v>1</v>
      </c>
      <c r="BJ10" s="577"/>
      <c r="BK10" s="577"/>
    </row>
    <row r="11" spans="1:65" ht="14.25" customHeight="1">
      <c r="A11" s="175">
        <v>8</v>
      </c>
      <c r="B11" s="199" t="str">
        <f>VLOOKUP(BJ3,[1]eMHH!$I$4:$DV$3046,22,FALSE)</f>
        <v>Production and Sale of Live Animals</v>
      </c>
      <c r="C11" s="787"/>
      <c r="D11" s="788"/>
      <c r="E11" s="788"/>
      <c r="F11" s="788"/>
      <c r="G11" s="788"/>
      <c r="H11" s="789"/>
      <c r="I11" s="788"/>
      <c r="J11" s="788"/>
      <c r="K11" s="788"/>
      <c r="L11" s="788"/>
      <c r="M11" s="788"/>
      <c r="N11" s="161"/>
      <c r="O11" s="214">
        <v>19</v>
      </c>
      <c r="P11" s="782" t="str">
        <f>VLOOKUP(BJ3,[1]eMHH!$I$4:$DV$3046,33,FALSE)</f>
        <v>Smuggling</v>
      </c>
      <c r="Q11" s="179"/>
      <c r="R11" s="179"/>
      <c r="S11" s="179"/>
      <c r="T11" s="179"/>
      <c r="U11" s="179"/>
      <c r="V11" s="179"/>
      <c r="W11" s="179"/>
      <c r="X11" s="179"/>
      <c r="Y11" s="790"/>
      <c r="Z11" s="175">
        <v>30</v>
      </c>
      <c r="AA11" s="331" t="str">
        <f>VLOOKUP(BJ3,[1]eMHH!$I$4:$DV$3046,44,FALSE)</f>
        <v>Tinsmith</v>
      </c>
      <c r="AB11" s="155"/>
      <c r="AC11" s="155"/>
      <c r="AD11" s="155"/>
      <c r="AE11" s="155"/>
      <c r="AF11" s="195">
        <v>41</v>
      </c>
      <c r="AG11" s="344" t="str">
        <f>VLOOKUP(BJ3,[1]eMHH!$I$4:$DV$3046,55,FALSE)</f>
        <v>Village Leader</v>
      </c>
      <c r="AH11" s="155"/>
      <c r="AI11" s="155"/>
      <c r="AJ11" s="155"/>
      <c r="AL11" s="161"/>
      <c r="AM11" s="161"/>
      <c r="AN11" s="161"/>
      <c r="AO11" s="161"/>
      <c r="AP11" s="161"/>
      <c r="AQ11" s="161"/>
      <c r="AR11" s="161"/>
      <c r="AS11" s="257" t="s">
        <v>9</v>
      </c>
      <c r="AT11" s="420" t="s">
        <v>11</v>
      </c>
      <c r="AU11" s="791"/>
      <c r="AV11" s="792"/>
      <c r="AW11" s="792"/>
      <c r="AX11" s="792"/>
      <c r="AY11" s="792"/>
      <c r="AZ11" s="792"/>
      <c r="BA11" s="792"/>
      <c r="BB11" s="792"/>
      <c r="BC11" s="792"/>
      <c r="BD11" s="792"/>
      <c r="BE11" s="792"/>
      <c r="BF11" s="792"/>
      <c r="BG11" s="792"/>
      <c r="BH11" s="792"/>
      <c r="BI11" s="793"/>
      <c r="BJ11" s="228">
        <v>8.0299999999999994</v>
      </c>
      <c r="BK11" s="174"/>
    </row>
    <row r="12" spans="1:65" ht="14.25" customHeight="1">
      <c r="A12" s="175">
        <v>9</v>
      </c>
      <c r="B12" s="199" t="str">
        <f>VLOOKUP(BJ3,[1]eMHH!$I$4:$DV$3046,23,FALSE)</f>
        <v>Butcher</v>
      </c>
      <c r="C12" s="787"/>
      <c r="D12" s="788"/>
      <c r="E12" s="788"/>
      <c r="F12" s="788"/>
      <c r="G12" s="788"/>
      <c r="H12" s="788"/>
      <c r="I12" s="788"/>
      <c r="J12" s="788"/>
      <c r="K12" s="788"/>
      <c r="L12" s="788"/>
      <c r="M12" s="788"/>
      <c r="N12" s="161"/>
      <c r="O12" s="175">
        <v>20</v>
      </c>
      <c r="P12" s="782" t="str">
        <f>VLOOKUP(BJ3,[1]eMHH!$I$4:$DV$3046,34,FALSE)</f>
        <v>Shopkeeper</v>
      </c>
      <c r="Q12" s="179"/>
      <c r="R12" s="179"/>
      <c r="S12" s="179"/>
      <c r="T12" s="179"/>
      <c r="U12" s="179"/>
      <c r="V12" s="179"/>
      <c r="W12" s="179"/>
      <c r="X12" s="179"/>
      <c r="Y12" s="790"/>
      <c r="Z12" s="195">
        <v>31</v>
      </c>
      <c r="AA12" s="331" t="str">
        <f>VLOOKUP(BJ3,[1]eMHH!$I$4:$DV$3046,45,FALSE)</f>
        <v>Barber</v>
      </c>
      <c r="AB12" s="41"/>
      <c r="AC12" s="41"/>
      <c r="AD12" s="155"/>
      <c r="AE12" s="155"/>
      <c r="AF12" s="175">
        <v>42</v>
      </c>
      <c r="AG12" s="344" t="str">
        <f>VLOOKUP(BJ3,[1]eMHH!$I$4:$DV$3046,56,FALSE)</f>
        <v>Job with Government</v>
      </c>
      <c r="AH12" s="155"/>
      <c r="AI12" s="155"/>
      <c r="AJ12" s="155"/>
      <c r="AL12" s="161"/>
      <c r="AM12" s="161"/>
      <c r="AN12" s="161"/>
      <c r="AO12" s="161"/>
      <c r="AP12" s="161"/>
      <c r="AQ12" s="161"/>
      <c r="AR12" s="161"/>
      <c r="AS12" s="257"/>
      <c r="AT12" s="420"/>
      <c r="AU12" s="776"/>
      <c r="AV12" s="777"/>
      <c r="AW12" s="777"/>
      <c r="AX12" s="777"/>
      <c r="AY12" s="777"/>
      <c r="AZ12" s="777"/>
      <c r="BA12" s="777"/>
      <c r="BB12" s="777"/>
      <c r="BC12" s="777"/>
      <c r="BD12" s="777"/>
      <c r="BE12" s="777"/>
      <c r="BF12" s="777"/>
      <c r="BG12" s="777"/>
      <c r="BH12" s="777"/>
      <c r="BI12" s="793"/>
      <c r="BJ12" s="187">
        <f>VLOOKUP(BJ11,[1]eMHH!$I$4:$DV$515,65,FALSE)</f>
        <v>7</v>
      </c>
      <c r="BK12" s="186"/>
    </row>
    <row r="13" spans="1:65" ht="14.25" customHeight="1">
      <c r="A13" s="175">
        <v>10</v>
      </c>
      <c r="B13" s="199" t="str">
        <f>VLOOKUP(BJ3,[1]eMHH!$I$4:$DV$3046,24,FALSE)</f>
        <v>Production and Sale of Leather, Skins &amp; Wool</v>
      </c>
      <c r="C13" s="783"/>
      <c r="D13" s="62"/>
      <c r="E13" s="62"/>
      <c r="F13" s="62"/>
      <c r="G13" s="62"/>
      <c r="H13" s="62"/>
      <c r="I13" s="62"/>
      <c r="J13" s="784"/>
      <c r="K13" s="781"/>
      <c r="L13" s="784"/>
      <c r="M13" s="781"/>
      <c r="N13" s="161"/>
      <c r="O13" s="195">
        <v>21</v>
      </c>
      <c r="P13" s="782" t="str">
        <f>VLOOKUP(BJ3,[1]eMHH!$I$4:$DV$3046,35,FALSE)</f>
        <v>Milling</v>
      </c>
      <c r="Q13" s="161"/>
      <c r="R13" s="161"/>
      <c r="S13" s="150"/>
      <c r="T13" s="161"/>
      <c r="U13" s="161"/>
      <c r="V13" s="178"/>
      <c r="W13" s="179"/>
      <c r="X13" s="161"/>
      <c r="Y13" s="41"/>
      <c r="Z13" s="175">
        <v>32</v>
      </c>
      <c r="AA13" s="331" t="str">
        <f>VLOOKUP(BJ3,[1]eMHH!$I$4:$DV$3046,46,FALSE)</f>
        <v xml:space="preserve">Baker </v>
      </c>
      <c r="AB13" s="41"/>
      <c r="AC13" s="41"/>
      <c r="AD13" s="155"/>
      <c r="AE13" s="155"/>
      <c r="AF13" s="175">
        <v>43</v>
      </c>
      <c r="AG13" s="344" t="str">
        <f>VLOOKUP(BJ3,[1]eMHH!$I$4:$DV$3046,57,FALSE)</f>
        <v>Job with Non-Government Organization</v>
      </c>
      <c r="AH13" s="155"/>
      <c r="AI13" s="155"/>
      <c r="AJ13" s="155"/>
      <c r="AL13" s="161"/>
      <c r="AM13" s="161"/>
      <c r="AN13" s="161"/>
      <c r="AO13" s="161"/>
      <c r="AP13" s="161"/>
      <c r="AQ13" s="161"/>
      <c r="AR13" s="161"/>
      <c r="AS13" s="257"/>
      <c r="AT13" s="420"/>
      <c r="AU13" s="776"/>
      <c r="AV13" s="777"/>
      <c r="AW13" s="777"/>
      <c r="AX13" s="777"/>
      <c r="AY13" s="777"/>
      <c r="AZ13" s="777"/>
      <c r="BA13" s="777"/>
      <c r="BB13" s="777"/>
      <c r="BC13" s="777"/>
      <c r="BD13" s="777"/>
      <c r="BE13" s="777"/>
      <c r="BF13" s="777"/>
      <c r="BG13" s="777"/>
      <c r="BH13" s="777"/>
      <c r="BI13" s="793"/>
      <c r="BJ13" s="333">
        <f>VLOOKUP(BJ11,[1]eMHH!$I$4:$DV$3046,4,FALSE)</f>
        <v>0</v>
      </c>
      <c r="BK13" s="193"/>
    </row>
    <row r="14" spans="1:65" ht="14.25" customHeight="1">
      <c r="A14" s="195">
        <v>11</v>
      </c>
      <c r="B14" s="794" t="str">
        <f>VLOOKUP(BJ3,[1]eMHH!$I$4:$DV$3046,25,FALSE)</f>
        <v>Production and Sale of Dairy Products (Milk, Cheese, or Curd)</v>
      </c>
      <c r="C14" s="795"/>
      <c r="D14" s="356"/>
      <c r="E14" s="356"/>
      <c r="F14" s="356"/>
      <c r="G14" s="356"/>
      <c r="H14" s="356"/>
      <c r="I14" s="356"/>
      <c r="J14" s="796"/>
      <c r="K14" s="797"/>
      <c r="L14" s="796"/>
      <c r="M14" s="797"/>
      <c r="N14" s="220"/>
      <c r="O14" s="175">
        <v>22</v>
      </c>
      <c r="P14" s="794" t="str">
        <f>VLOOKUP(BJ3,[1]eMHH!$I$4:$DV$3046,36,FALSE)</f>
        <v xml:space="preserve">Mining </v>
      </c>
      <c r="Q14" s="220"/>
      <c r="R14" s="220"/>
      <c r="S14" s="485"/>
      <c r="T14" s="220"/>
      <c r="U14" s="220"/>
      <c r="V14" s="221"/>
      <c r="W14" s="342"/>
      <c r="X14" s="220"/>
      <c r="Y14" s="542"/>
      <c r="Z14" s="195">
        <v>33</v>
      </c>
      <c r="AA14" s="219" t="str">
        <f>VLOOKUP(BJ3,[1]eMHH!$I$4:$DV$3046,47,FALSE)</f>
        <v>Tailor</v>
      </c>
      <c r="AB14" s="49"/>
      <c r="AC14" s="221"/>
      <c r="AD14" s="204"/>
      <c r="AE14" s="223"/>
      <c r="AF14" s="175">
        <v>44</v>
      </c>
      <c r="AG14" s="324" t="str">
        <f>VLOOKUP(BJ3,[1]eMHH!$I$4:$DV$3046,58,FALSE)</f>
        <v>Job with Company or Private Sector</v>
      </c>
      <c r="AH14" s="221"/>
      <c r="AI14" s="205"/>
      <c r="AJ14" s="49"/>
      <c r="AK14" s="44"/>
      <c r="AL14" s="220"/>
      <c r="AM14" s="220"/>
      <c r="AN14" s="220"/>
      <c r="AO14" s="220"/>
      <c r="AP14" s="220"/>
      <c r="AQ14" s="220"/>
      <c r="AR14" s="220"/>
      <c r="AS14" s="257"/>
      <c r="AT14" s="420"/>
      <c r="AU14" s="778"/>
      <c r="AV14" s="779"/>
      <c r="AW14" s="779"/>
      <c r="AX14" s="779"/>
      <c r="AY14" s="779"/>
      <c r="AZ14" s="779"/>
      <c r="BA14" s="779"/>
      <c r="BB14" s="779"/>
      <c r="BC14" s="779"/>
      <c r="BD14" s="779"/>
      <c r="BE14" s="779"/>
      <c r="BF14" s="779"/>
      <c r="BG14" s="779"/>
      <c r="BH14" s="779"/>
      <c r="BI14" s="798"/>
      <c r="BJ14" s="210"/>
      <c r="BK14" s="210"/>
    </row>
    <row r="15" spans="1:65" s="161" customFormat="1" ht="6" customHeight="1">
      <c r="A15" s="178"/>
      <c r="B15" s="179"/>
      <c r="I15" s="14"/>
      <c r="J15" s="14"/>
      <c r="Q15" s="178"/>
      <c r="R15" s="179"/>
      <c r="T15" s="199"/>
      <c r="U15" s="14"/>
      <c r="X15" s="14"/>
      <c r="Y15" s="14"/>
      <c r="Z15" s="14"/>
      <c r="AA15" s="14"/>
      <c r="AB15" s="199"/>
      <c r="AC15" s="199"/>
      <c r="AF15" s="178"/>
      <c r="AG15" s="179"/>
      <c r="AH15" s="199"/>
      <c r="AI15" s="14"/>
      <c r="AJ15" s="14"/>
      <c r="AK15" s="14"/>
      <c r="AL15" s="14"/>
      <c r="AT15" s="332"/>
      <c r="AU15" s="179"/>
      <c r="BJ15" s="455"/>
      <c r="BK15" s="455"/>
    </row>
    <row r="16" spans="1:65" s="161" customFormat="1" ht="15" customHeight="1">
      <c r="A16" s="172">
        <f>VLOOKUP(BJ11,[1]eMHH!$F$4:$H$3000,3,FALSE)</f>
        <v>7.02</v>
      </c>
      <c r="B16" s="311"/>
      <c r="C16" s="226" t="str">
        <f>VLOOKUP(BJ11,[1]eMHH!$I$4:$DV$515,13,FALSE)</f>
        <v>In which seasons did this {activity / work / occupation} bring income to the household?</v>
      </c>
      <c r="D16" s="159"/>
      <c r="E16" s="159"/>
      <c r="F16" s="159"/>
      <c r="G16" s="159"/>
      <c r="H16" s="159"/>
      <c r="I16" s="159"/>
      <c r="J16" s="159"/>
      <c r="K16" s="159"/>
      <c r="L16" s="159"/>
      <c r="M16" s="159"/>
      <c r="N16" s="159"/>
      <c r="O16" s="159"/>
      <c r="P16" s="159"/>
      <c r="Q16" s="159"/>
      <c r="R16" s="159"/>
      <c r="S16" s="160"/>
      <c r="U16" s="553"/>
      <c r="V16" s="172">
        <f>VLOOKUP(BJ16,[1]eMHH!$F$4:$H$3000,3,FALSE)</f>
        <v>7.0299999999999994</v>
      </c>
      <c r="W16" s="311"/>
      <c r="X16" s="226" t="str">
        <f>VLOOKUP(BJ16,[1]eMHH!$I$4:$DV$515,13,FALSE)</f>
        <v>During the past 12 months, how much income would you estimate this {activity / work / occupation} has brought to the household?</v>
      </c>
      <c r="Y16" s="159"/>
      <c r="Z16" s="159"/>
      <c r="AA16" s="159"/>
      <c r="AB16" s="159"/>
      <c r="AC16" s="159"/>
      <c r="AD16" s="159"/>
      <c r="AE16" s="159"/>
      <c r="AF16" s="159"/>
      <c r="AG16" s="159"/>
      <c r="AH16" s="159"/>
      <c r="AI16" s="159"/>
      <c r="AJ16" s="159"/>
      <c r="AK16" s="159"/>
      <c r="AL16" s="159"/>
      <c r="AM16" s="159"/>
      <c r="AN16" s="159"/>
      <c r="AO16" s="159"/>
      <c r="AP16" s="159"/>
      <c r="AQ16" s="159"/>
      <c r="AR16" s="159"/>
      <c r="AS16" s="159"/>
      <c r="AT16" s="159"/>
      <c r="AU16" s="159"/>
      <c r="AV16" s="159"/>
      <c r="AW16" s="159"/>
      <c r="AX16" s="159"/>
      <c r="AY16" s="159"/>
      <c r="AZ16" s="159"/>
      <c r="BA16" s="159"/>
      <c r="BB16" s="159"/>
      <c r="BC16" s="159"/>
      <c r="BD16" s="159"/>
      <c r="BE16" s="159"/>
      <c r="BF16" s="159"/>
      <c r="BG16" s="159"/>
      <c r="BH16" s="159"/>
      <c r="BI16" s="160"/>
      <c r="BJ16" s="174">
        <v>8.0399999999999991</v>
      </c>
      <c r="BK16" s="174"/>
    </row>
    <row r="17" spans="1:63" s="161" customFormat="1" ht="15" customHeight="1">
      <c r="A17" s="404" t="str">
        <f>VLOOKUP(BJ11,[1]eMHH!$I$4:$DV$515,14,FALSE)</f>
        <v>[MARK ALL MENTIONED]</v>
      </c>
      <c r="B17" s="546"/>
      <c r="C17" s="546"/>
      <c r="D17" s="546"/>
      <c r="E17" s="546"/>
      <c r="F17" s="546"/>
      <c r="G17" s="546"/>
      <c r="H17" s="546"/>
      <c r="I17" s="546"/>
      <c r="J17" s="546"/>
      <c r="K17" s="546"/>
      <c r="L17" s="546"/>
      <c r="M17" s="546"/>
      <c r="N17" s="546"/>
      <c r="O17" s="546"/>
      <c r="P17" s="546"/>
      <c r="Q17" s="546"/>
      <c r="R17" s="546"/>
      <c r="S17" s="547"/>
      <c r="U17" s="553"/>
      <c r="V17" s="692" t="str">
        <f>VLOOKUP(BJ16,[1]eMHH!$I$4:$DV$515,14,FALSE)</f>
        <v>[IF IN KIND, ESTIMATE VALUE AND MARK "ESTIMATED BY ENUMERATOR"]</v>
      </c>
      <c r="W17" s="676"/>
      <c r="X17" s="676"/>
      <c r="Y17" s="676"/>
      <c r="Z17" s="676"/>
      <c r="AA17" s="676"/>
      <c r="AB17" s="676"/>
      <c r="AC17" s="676"/>
      <c r="AD17" s="676"/>
      <c r="AE17" s="676"/>
      <c r="AF17" s="676"/>
      <c r="AG17" s="676"/>
      <c r="AH17" s="676"/>
      <c r="AI17" s="676"/>
      <c r="AJ17" s="676"/>
      <c r="AK17" s="676"/>
      <c r="AL17" s="676"/>
      <c r="AM17" s="676"/>
      <c r="AN17" s="676"/>
      <c r="AO17" s="676"/>
      <c r="AP17" s="676"/>
      <c r="AQ17" s="676"/>
      <c r="AR17" s="676"/>
      <c r="AS17" s="676"/>
      <c r="AT17" s="676"/>
      <c r="AU17" s="676"/>
      <c r="AV17" s="676"/>
      <c r="AW17" s="676"/>
      <c r="AX17" s="676"/>
      <c r="AY17" s="676"/>
      <c r="AZ17" s="676"/>
      <c r="BA17" s="676"/>
      <c r="BB17" s="676"/>
      <c r="BC17" s="676"/>
      <c r="BD17" s="676"/>
      <c r="BE17" s="676"/>
      <c r="BF17" s="676"/>
      <c r="BG17" s="676"/>
      <c r="BH17" s="676"/>
      <c r="BI17" s="677"/>
      <c r="BJ17" s="186">
        <f>VLOOKUP(BJ16,[1]eMHH!$I$4:$DV$515,65,FALSE)</f>
        <v>2</v>
      </c>
      <c r="BK17" s="186"/>
    </row>
    <row r="18" spans="1:63" s="161" customFormat="1" ht="14.25" customHeight="1">
      <c r="A18" s="195">
        <v>1</v>
      </c>
      <c r="B18" s="199" t="str">
        <f>VLOOKUP(BJ11,[1]eMHH!$I$4:$DU$515,15,FALSE)</f>
        <v>Summer 2011</v>
      </c>
      <c r="C18" s="177"/>
      <c r="D18" s="177"/>
      <c r="E18" s="177"/>
      <c r="F18" s="177"/>
      <c r="G18" s="177"/>
      <c r="I18" s="195">
        <v>4</v>
      </c>
      <c r="J18" s="321" t="str">
        <f>VLOOKUP(BJ11,[1]eMHH!$I$4:$DU$515,18,FALSE)</f>
        <v>Fall 2010</v>
      </c>
      <c r="K18" s="218"/>
      <c r="L18" s="218"/>
      <c r="M18" s="196"/>
      <c r="N18" s="177"/>
      <c r="O18" s="266">
        <v>7</v>
      </c>
      <c r="P18" s="331" t="str">
        <f>VLOOKUP(BJ11,[1]eMHH!$I$4:$DU$515,21,FALSE)</f>
        <v>All Seasons</v>
      </c>
      <c r="Q18" s="178"/>
      <c r="R18" s="284"/>
      <c r="S18" s="285"/>
      <c r="U18" s="553"/>
      <c r="V18" s="195" t="s">
        <v>6</v>
      </c>
      <c r="W18" s="219" t="str">
        <f>VLOOKUP(BJ16,[1]eMHH!$I$4:$DU$515,15,FALSE)</f>
        <v>Estimated by Enumerator</v>
      </c>
      <c r="X18" s="204"/>
      <c r="Y18" s="204"/>
      <c r="Z18" s="204"/>
      <c r="AA18" s="204"/>
      <c r="AB18" s="204"/>
      <c r="AC18" s="204"/>
      <c r="AD18" s="204"/>
      <c r="AE18" s="204"/>
      <c r="AF18" s="204"/>
      <c r="AG18" s="204"/>
      <c r="AH18" s="204"/>
      <c r="AI18" s="204"/>
      <c r="AJ18" s="204"/>
      <c r="AK18" s="204"/>
      <c r="AL18" s="204"/>
      <c r="AM18" s="204"/>
      <c r="AN18" s="204"/>
      <c r="AO18" s="220"/>
      <c r="AP18" s="220"/>
      <c r="AQ18" s="220"/>
      <c r="AR18" s="220"/>
      <c r="AS18" s="220"/>
      <c r="AT18" s="220"/>
      <c r="AU18" s="220"/>
      <c r="AV18" s="220"/>
      <c r="AW18" s="220"/>
      <c r="AX18" s="220"/>
      <c r="AY18" s="220"/>
      <c r="AZ18" s="220"/>
      <c r="BA18" s="220"/>
      <c r="BB18" s="220"/>
      <c r="BC18" s="220"/>
      <c r="BD18" s="220"/>
      <c r="BE18" s="220"/>
      <c r="BF18" s="220"/>
      <c r="BG18" s="220"/>
      <c r="BH18" s="175" t="s">
        <v>0</v>
      </c>
      <c r="BI18" s="175" t="s">
        <v>1</v>
      </c>
      <c r="BJ18" s="193">
        <f>VLOOKUP(BJ16,[1]eMHH!$I$4:$DV$3046,4,FALSE)</f>
        <v>0</v>
      </c>
      <c r="BK18" s="193"/>
    </row>
    <row r="19" spans="1:63" s="161" customFormat="1" ht="14.25" customHeight="1">
      <c r="A19" s="175">
        <v>2</v>
      </c>
      <c r="B19" s="199" t="str">
        <f>VLOOKUP(BJ11,[1]eMHH!$I$4:$DU$515,16,FALSE)</f>
        <v>Spring 2011</v>
      </c>
      <c r="C19" s="177"/>
      <c r="D19" s="177"/>
      <c r="E19" s="177"/>
      <c r="F19" s="177"/>
      <c r="G19" s="177"/>
      <c r="I19" s="175">
        <v>5</v>
      </c>
      <c r="J19" s="331" t="str">
        <f>VLOOKUP(BJ11,[1]eMHH!$I$4:$DU$515,19,FALSE)</f>
        <v>Summer 2010</v>
      </c>
      <c r="M19" s="284"/>
      <c r="N19" s="284"/>
      <c r="O19" s="799"/>
      <c r="P19" s="507"/>
      <c r="Q19" s="800"/>
      <c r="R19" s="801"/>
      <c r="S19" s="175" t="s">
        <v>0</v>
      </c>
      <c r="U19" s="553"/>
      <c r="V19" s="4" t="s">
        <v>13</v>
      </c>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302" t="str">
        <f>VLOOKUP(BJ16,[1]eMHH!$I$4:$DU$515,16,FALSE)</f>
        <v>Afghani</v>
      </c>
      <c r="BG19" s="302"/>
      <c r="BH19" s="302"/>
      <c r="BI19" s="303"/>
    </row>
    <row r="20" spans="1:63" s="161" customFormat="1" ht="14.25" customHeight="1">
      <c r="A20" s="175">
        <v>3</v>
      </c>
      <c r="B20" s="324" t="str">
        <f>VLOOKUP(BJ11,[1]eMHH!$I$4:$DU$515,17,FALSE)</f>
        <v>Winter 2010-11</v>
      </c>
      <c r="C20" s="225"/>
      <c r="D20" s="225"/>
      <c r="E20" s="225"/>
      <c r="F20" s="225"/>
      <c r="G20" s="225"/>
      <c r="H20" s="424"/>
      <c r="I20" s="195">
        <v>6</v>
      </c>
      <c r="J20" s="324" t="str">
        <f>VLOOKUP(BJ11,[1]eMHH!$I$4:$DU$515,20,FALSE)</f>
        <v>Spring 2010</v>
      </c>
      <c r="K20" s="367"/>
      <c r="L20" s="342"/>
      <c r="M20" s="368"/>
      <c r="N20" s="368"/>
      <c r="O20" s="802"/>
      <c r="P20" s="280"/>
      <c r="Q20" s="802"/>
      <c r="R20" s="281"/>
      <c r="S20" s="175" t="s">
        <v>1</v>
      </c>
      <c r="T20" s="284"/>
      <c r="U20" s="549"/>
      <c r="V20" s="7"/>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208"/>
      <c r="BG20" s="208"/>
      <c r="BH20" s="208"/>
      <c r="BI20" s="209"/>
    </row>
    <row r="21" spans="1:63" s="161" customFormat="1" ht="14.25" customHeight="1">
      <c r="T21" s="284"/>
      <c r="U21" s="14"/>
    </row>
    <row r="22" spans="1:63" s="161" customFormat="1" ht="15" customHeight="1">
      <c r="A22" s="172">
        <f>VLOOKUP(BJ22,[1]eMHH!$F$4:$H$3000,3,FALSE)</f>
        <v>7.0399999999999991</v>
      </c>
      <c r="B22" s="173"/>
      <c r="C22" s="569" t="str">
        <f>VLOOKUP(BJ22,[1]eMHH!$I$4:$DV$3046,13,FALSE)</f>
        <v>During the past 12 months, what type of work brought the second most amount of income or food to the household?</v>
      </c>
      <c r="D22" s="169"/>
      <c r="E22" s="169"/>
      <c r="F22" s="169"/>
      <c r="G22" s="169"/>
      <c r="H22" s="169"/>
      <c r="I22" s="169"/>
      <c r="J22" s="169"/>
      <c r="K22" s="169"/>
      <c r="L22" s="169"/>
      <c r="M22" s="169"/>
      <c r="N22" s="169"/>
      <c r="O22" s="169"/>
      <c r="P22" s="169"/>
      <c r="Q22" s="169"/>
      <c r="R22" s="169"/>
      <c r="S22" s="169"/>
      <c r="T22" s="169"/>
      <c r="U22" s="169"/>
      <c r="V22" s="169"/>
      <c r="W22" s="169"/>
      <c r="X22" s="169"/>
      <c r="Y22" s="169"/>
      <c r="Z22" s="169"/>
      <c r="AA22" s="169"/>
      <c r="AB22" s="169"/>
      <c r="AC22" s="169"/>
      <c r="AD22" s="169"/>
      <c r="AE22" s="169"/>
      <c r="AF22" s="169"/>
      <c r="AG22" s="169"/>
      <c r="AH22" s="169"/>
      <c r="AI22" s="169"/>
      <c r="AJ22" s="169"/>
      <c r="AK22" s="169"/>
      <c r="AL22" s="169"/>
      <c r="AM22" s="169"/>
      <c r="AN22" s="169"/>
      <c r="AO22" s="169"/>
      <c r="AP22" s="169"/>
      <c r="AQ22" s="169"/>
      <c r="AR22" s="169"/>
      <c r="AS22" s="169"/>
      <c r="AT22" s="169"/>
      <c r="AU22" s="169"/>
      <c r="AV22" s="169"/>
      <c r="AW22" s="169"/>
      <c r="AX22" s="169"/>
      <c r="AY22" s="169"/>
      <c r="AZ22" s="169"/>
      <c r="BA22" s="169"/>
      <c r="BB22" s="169"/>
      <c r="BC22" s="169"/>
      <c r="BD22" s="169"/>
      <c r="BE22" s="169"/>
      <c r="BF22" s="169"/>
      <c r="BG22" s="169"/>
      <c r="BH22" s="169"/>
      <c r="BI22" s="170"/>
      <c r="BJ22" s="504">
        <v>8.0500000000000007</v>
      </c>
      <c r="BK22" s="504"/>
    </row>
    <row r="23" spans="1:63" s="161" customFormat="1" ht="14.25" customHeight="1">
      <c r="A23" s="175" t="s">
        <v>7</v>
      </c>
      <c r="B23" s="803" t="s">
        <v>44</v>
      </c>
      <c r="C23" s="66"/>
      <c r="D23" s="196" t="str">
        <f>CONCATENATE("[&gt;&gt;",ROUND(VLOOKUP(BJ22,[1]eMHH!$I$4:$DV$3046,4,FALSE),2),"]")</f>
        <v>[&gt;&gt;8.01]</v>
      </c>
      <c r="E23" s="150"/>
      <c r="F23" s="150"/>
      <c r="G23" s="150"/>
      <c r="H23" s="150"/>
      <c r="I23" s="150"/>
      <c r="J23" s="150"/>
      <c r="K23" s="781"/>
      <c r="L23" s="66"/>
      <c r="M23" s="66"/>
      <c r="O23" s="669"/>
      <c r="P23" s="669"/>
      <c r="Q23" s="669"/>
      <c r="R23" s="669"/>
      <c r="S23" s="804"/>
      <c r="T23" s="669"/>
      <c r="U23" s="669"/>
      <c r="V23" s="805"/>
      <c r="W23" s="806"/>
      <c r="X23" s="669"/>
      <c r="Y23" s="669"/>
      <c r="Z23" s="669"/>
      <c r="AA23" s="669"/>
      <c r="AB23" s="669"/>
      <c r="AC23" s="669"/>
      <c r="AD23" s="669"/>
      <c r="AE23" s="669"/>
      <c r="AF23" s="669"/>
      <c r="AG23" s="807"/>
      <c r="AH23" s="808"/>
      <c r="AI23" s="808"/>
      <c r="AJ23" s="808"/>
      <c r="AK23" s="808"/>
      <c r="AL23" s="808"/>
      <c r="AM23" s="808"/>
      <c r="AN23" s="808"/>
      <c r="AO23" s="808"/>
      <c r="AP23" s="808"/>
      <c r="AQ23" s="808"/>
      <c r="AR23" s="808"/>
      <c r="AS23" s="669"/>
      <c r="AT23" s="669"/>
      <c r="AU23" s="669"/>
      <c r="AV23" s="669"/>
      <c r="AW23" s="669"/>
      <c r="AX23" s="669"/>
      <c r="AY23" s="669"/>
      <c r="AZ23" s="669"/>
      <c r="BA23" s="669"/>
      <c r="BB23" s="669"/>
      <c r="BC23" s="669"/>
      <c r="BD23" s="669"/>
      <c r="BE23" s="669"/>
      <c r="BF23" s="669"/>
      <c r="BG23" s="669"/>
      <c r="BH23" s="669"/>
      <c r="BI23" s="809"/>
      <c r="BJ23" s="186">
        <f>VLOOKUP(BJ22,[1]eMHH!$I$4:$DV$515,65,FALSE)</f>
        <v>50</v>
      </c>
      <c r="BK23" s="186"/>
    </row>
    <row r="24" spans="1:63" s="161" customFormat="1" ht="14.25" customHeight="1">
      <c r="A24" s="175">
        <v>1</v>
      </c>
      <c r="B24" s="810" t="str">
        <f>VLOOKUP(BJ22,[1]eMHH!$I$4:$DV$3046,15,FALSE)</f>
        <v>Crop Production for Home Consumption</v>
      </c>
      <c r="C24" s="811"/>
      <c r="D24" s="811"/>
      <c r="E24" s="811"/>
      <c r="F24" s="811"/>
      <c r="G24" s="811"/>
      <c r="H24" s="811"/>
      <c r="I24" s="811"/>
      <c r="J24" s="811"/>
      <c r="K24" s="811"/>
      <c r="L24" s="811"/>
      <c r="M24" s="811"/>
      <c r="N24" s="682"/>
      <c r="O24" s="175">
        <v>12</v>
      </c>
      <c r="P24" s="782" t="str">
        <f>VLOOKUP(BJ22,[1]eMHH!$I$4:$DV$3046,26,FALSE)</f>
        <v>Livestock Wage Labour</v>
      </c>
      <c r="Q24" s="179"/>
      <c r="R24" s="179"/>
      <c r="S24" s="179"/>
      <c r="T24" s="179"/>
      <c r="U24" s="179"/>
      <c r="V24" s="179"/>
      <c r="W24" s="179"/>
      <c r="X24" s="179"/>
      <c r="Z24" s="175">
        <v>23</v>
      </c>
      <c r="AA24" s="272" t="str">
        <f>VLOOKUP(BJ22,[1]eMHH!$I$4:$DV$3046,37,FALSE)</f>
        <v>Carpentry</v>
      </c>
      <c r="AC24" s="150"/>
      <c r="AD24" s="150"/>
      <c r="AE24" s="150"/>
      <c r="AF24" s="812">
        <v>34</v>
      </c>
      <c r="AG24" s="344" t="str">
        <f>VLOOKUP(BJ22,[1]eMHH!$I$4:$DV$3046,48,FALSE)</f>
        <v>Needlecraft</v>
      </c>
      <c r="AL24" s="188"/>
      <c r="AM24" s="188"/>
      <c r="AN24" s="188"/>
      <c r="AO24" s="188"/>
      <c r="AP24" s="188"/>
      <c r="AQ24" s="188"/>
      <c r="AR24" s="188"/>
      <c r="AS24" s="175">
        <v>45</v>
      </c>
      <c r="AT24" s="215" t="str">
        <f>VLOOKUP(BJ22,[1]eMHH!$I$4:$DV$3046,59,FALSE)</f>
        <v>Military Service / Police / Army</v>
      </c>
      <c r="AU24" s="454"/>
      <c r="AV24" s="454"/>
      <c r="AW24" s="454"/>
      <c r="AX24" s="454"/>
      <c r="AY24" s="454"/>
      <c r="AZ24" s="454"/>
      <c r="BA24" s="454"/>
      <c r="BB24" s="454"/>
      <c r="BC24" s="454"/>
      <c r="BD24" s="454"/>
      <c r="BE24" s="454"/>
      <c r="BF24" s="454"/>
      <c r="BG24" s="454"/>
      <c r="BH24" s="454"/>
      <c r="BI24" s="813"/>
      <c r="BJ24" s="193">
        <f>VLOOKUP(BJ22,[1]eMHH!$I$4:$DV$3046,4,FALSE)</f>
        <v>8.01</v>
      </c>
      <c r="BK24" s="193"/>
    </row>
    <row r="25" spans="1:63" s="161" customFormat="1" ht="14.25" customHeight="1">
      <c r="A25" s="175">
        <v>2</v>
      </c>
      <c r="B25" s="331" t="str">
        <f>VLOOKUP(BJ22,[1]eMHH!$I$4:$DV$3046,16,FALSE)</f>
        <v>Livestock Production for Home Consumption</v>
      </c>
      <c r="C25" s="62"/>
      <c r="D25" s="62"/>
      <c r="E25" s="62"/>
      <c r="F25" s="62"/>
      <c r="G25" s="62"/>
      <c r="H25" s="62"/>
      <c r="I25" s="62"/>
      <c r="J25" s="62"/>
      <c r="K25" s="62"/>
      <c r="L25" s="62"/>
      <c r="M25" s="62"/>
      <c r="O25" s="175">
        <v>13</v>
      </c>
      <c r="P25" s="782" t="str">
        <f>VLOOKUP(BJ22,[1]eMHH!$I$4:$DV$3046,27,FALSE)</f>
        <v>Shepherding</v>
      </c>
      <c r="Q25" s="179"/>
      <c r="R25" s="179"/>
      <c r="S25" s="179"/>
      <c r="T25" s="179"/>
      <c r="U25" s="179"/>
      <c r="V25" s="179"/>
      <c r="W25" s="179"/>
      <c r="X25" s="179"/>
      <c r="Z25" s="175">
        <v>24</v>
      </c>
      <c r="AA25" s="246" t="str">
        <f>VLOOKUP(BJ22,[1]eMHH!$I$4:$DV$3046,38,FALSE)</f>
        <v>Steelwork (Blacksmith)</v>
      </c>
      <c r="AC25" s="150"/>
      <c r="AD25" s="150"/>
      <c r="AE25" s="150"/>
      <c r="AF25" s="814">
        <v>35</v>
      </c>
      <c r="AG25" s="344" t="str">
        <f>VLOOKUP(BJ22,[1]eMHH!$I$4:$DV$3046,49,FALSE)</f>
        <v>Carpet Weaving</v>
      </c>
      <c r="AJ25" s="178"/>
      <c r="AK25" s="188"/>
      <c r="AL25" s="188"/>
      <c r="AM25" s="188"/>
      <c r="AN25" s="188"/>
      <c r="AO25" s="188"/>
      <c r="AP25" s="188"/>
      <c r="AQ25" s="188"/>
      <c r="AR25" s="188"/>
      <c r="AS25" s="200">
        <v>46</v>
      </c>
      <c r="AT25" s="386" t="str">
        <f>VLOOKUP(BJ22,[1]eMHH!$I$4:$DV$3046,60,FALSE)</f>
        <v>Remittances from Family Members Away from Home</v>
      </c>
      <c r="AU25" s="387"/>
      <c r="AV25" s="387"/>
      <c r="AW25" s="387"/>
      <c r="AX25" s="387"/>
      <c r="AY25" s="387"/>
      <c r="AZ25" s="387"/>
      <c r="BA25" s="387"/>
      <c r="BB25" s="387"/>
      <c r="BC25" s="387"/>
      <c r="BD25" s="387"/>
      <c r="BE25" s="387"/>
      <c r="BF25" s="387"/>
      <c r="BG25" s="387"/>
      <c r="BH25" s="387"/>
      <c r="BI25" s="388"/>
      <c r="BJ25" s="210"/>
      <c r="BK25" s="210"/>
    </row>
    <row r="26" spans="1:63" s="161" customFormat="1" ht="14.25" customHeight="1">
      <c r="A26" s="175">
        <v>3</v>
      </c>
      <c r="B26" s="199" t="str">
        <f>VLOOKUP(BJ22,[1]eMHH!$I$4:$DV$3046,17,FALSE)</f>
        <v>Production and Sale of Field Crops</v>
      </c>
      <c r="C26" s="62"/>
      <c r="D26" s="62"/>
      <c r="E26" s="784"/>
      <c r="F26" s="781"/>
      <c r="G26" s="66"/>
      <c r="H26" s="66"/>
      <c r="I26" s="62"/>
      <c r="J26" s="784"/>
      <c r="K26" s="150"/>
      <c r="L26" s="66"/>
      <c r="M26" s="66"/>
      <c r="O26" s="175">
        <v>14</v>
      </c>
      <c r="P26" s="179" t="str">
        <f>VLOOKUP(BJ22,[1]eMHH!$I$4:$DV$3046,28,FALSE)</f>
        <v>Taxi / Transportation</v>
      </c>
      <c r="S26" s="150"/>
      <c r="V26" s="178"/>
      <c r="W26" s="179"/>
      <c r="Z26" s="175">
        <v>25</v>
      </c>
      <c r="AA26" s="246" t="str">
        <f>VLOOKUP(BJ22,[1]eMHH!$I$4:$DV$3046,39,FALSE)</f>
        <v>Brick Maker</v>
      </c>
      <c r="AC26" s="150"/>
      <c r="AD26" s="150"/>
      <c r="AE26" s="150"/>
      <c r="AF26" s="814">
        <v>36</v>
      </c>
      <c r="AG26" s="344" t="str">
        <f>VLOOKUP(BJ22,[1]eMHH!$I$4:$DV$3046,50,FALSE)</f>
        <v>Lending Money</v>
      </c>
      <c r="AL26" s="14"/>
      <c r="AM26" s="150"/>
      <c r="AN26" s="14"/>
      <c r="AS26" s="206"/>
      <c r="AT26" s="390"/>
      <c r="AU26" s="391"/>
      <c r="AV26" s="391"/>
      <c r="AW26" s="391"/>
      <c r="AX26" s="391"/>
      <c r="AY26" s="391"/>
      <c r="AZ26" s="391"/>
      <c r="BA26" s="391"/>
      <c r="BB26" s="391"/>
      <c r="BC26" s="391"/>
      <c r="BD26" s="391"/>
      <c r="BE26" s="391"/>
      <c r="BF26" s="391"/>
      <c r="BG26" s="391"/>
      <c r="BH26" s="391"/>
      <c r="BI26" s="392"/>
      <c r="BJ26" s="338"/>
      <c r="BK26" s="338"/>
    </row>
    <row r="27" spans="1:63" s="161" customFormat="1" ht="14.25" customHeight="1">
      <c r="A27" s="175">
        <v>4</v>
      </c>
      <c r="B27" s="199" t="str">
        <f>VLOOKUP(BJ22,[1]eMHH!$I$4:$DV$3046,18,FALSE)</f>
        <v>Production and Sale of Opium</v>
      </c>
      <c r="C27" s="62"/>
      <c r="D27" s="62"/>
      <c r="E27" s="62"/>
      <c r="F27" s="62"/>
      <c r="G27" s="62"/>
      <c r="H27" s="62"/>
      <c r="I27" s="62"/>
      <c r="J27" s="62"/>
      <c r="K27" s="62"/>
      <c r="L27" s="62"/>
      <c r="M27" s="62"/>
      <c r="O27" s="175">
        <v>15</v>
      </c>
      <c r="P27" s="782" t="str">
        <f>VLOOKUP(BJ22,[1]eMHH!$I$4:$DV$3046,29,FALSE)</f>
        <v>Trading / Middleman</v>
      </c>
      <c r="S27" s="150"/>
      <c r="V27" s="178"/>
      <c r="W27" s="179"/>
      <c r="Z27" s="175">
        <v>26</v>
      </c>
      <c r="AA27" s="272" t="str">
        <f>VLOOKUP(BJ22,[1]eMHH!$I$4:$DV$3046,40,FALSE)</f>
        <v>Masonry</v>
      </c>
      <c r="AC27" s="781"/>
      <c r="AD27" s="781"/>
      <c r="AE27" s="781"/>
      <c r="AF27" s="814">
        <v>37</v>
      </c>
      <c r="AG27" s="344" t="str">
        <f>VLOOKUP(BJ22,[1]eMHH!$I$4:$DV$3046,51,FALSE)</f>
        <v>Doctor</v>
      </c>
      <c r="AL27" s="14"/>
      <c r="AM27" s="150"/>
      <c r="AN27" s="14"/>
      <c r="AS27" s="195">
        <v>47</v>
      </c>
      <c r="AT27" s="188" t="str">
        <f>VLOOKUP(BJ22,[1]eMHH!$I$4:$DV$3046,61,FALSE)</f>
        <v>Remittances from Seasonal Migrants</v>
      </c>
      <c r="BI27" s="285"/>
      <c r="BJ27" s="229"/>
      <c r="BK27" s="229"/>
    </row>
    <row r="28" spans="1:63" s="161" customFormat="1" ht="14.25" customHeight="1">
      <c r="A28" s="175">
        <v>5</v>
      </c>
      <c r="B28" s="199" t="str">
        <f>VLOOKUP(BJ22,[1]eMHH!$I$4:$DV$3046,19,FALSE)</f>
        <v>Production and Sale of Orchard Products</v>
      </c>
      <c r="C28" s="189"/>
      <c r="D28" s="189"/>
      <c r="E28" s="189"/>
      <c r="F28" s="189"/>
      <c r="G28" s="189"/>
      <c r="H28" s="189"/>
      <c r="I28" s="189"/>
      <c r="J28" s="189"/>
      <c r="K28" s="189"/>
      <c r="L28" s="189"/>
      <c r="M28" s="189"/>
      <c r="O28" s="175">
        <v>16</v>
      </c>
      <c r="P28" s="782" t="str">
        <f>VLOOKUP(BJ22,[1]eMHH!$I$4:$DV$3046,30,FALSE)</f>
        <v>Sale of Firewood or Charcoal</v>
      </c>
      <c r="S28" s="189"/>
      <c r="V28" s="178"/>
      <c r="W28" s="179"/>
      <c r="Z28" s="175">
        <v>27</v>
      </c>
      <c r="AA28" s="246" t="str">
        <f>VLOOKUP(BJ22,[1]eMHH!$I$4:$DV$3046,41,FALSE)</f>
        <v>Construction Labor</v>
      </c>
      <c r="AC28" s="781"/>
      <c r="AD28" s="781"/>
      <c r="AE28" s="781"/>
      <c r="AF28" s="814">
        <v>38</v>
      </c>
      <c r="AG28" s="344" t="str">
        <f>VLOOKUP(BJ22,[1]eMHH!$I$4:$DV$3046,52,FALSE)</f>
        <v>Health Worker / Nurse / Midwife</v>
      </c>
      <c r="AL28" s="14"/>
      <c r="AM28" s="150"/>
      <c r="AN28" s="14"/>
      <c r="AS28" s="175">
        <v>48</v>
      </c>
      <c r="AT28" s="815" t="str">
        <f>VLOOKUP(BJ22,[1]eMHH!$I$4:$DV$3046,62,FALSE)</f>
        <v>Begging</v>
      </c>
      <c r="BI28" s="285"/>
      <c r="BJ28" s="229"/>
      <c r="BK28" s="229"/>
    </row>
    <row r="29" spans="1:63" s="161" customFormat="1" ht="14.25" customHeight="1">
      <c r="A29" s="175">
        <v>6</v>
      </c>
      <c r="B29" s="199" t="str">
        <f>VLOOKUP(BJ22,[1]eMHH!$I$4:$DV$3046,20,FALSE)</f>
        <v>Agricultural Wage Labour</v>
      </c>
      <c r="C29" s="189"/>
      <c r="D29" s="189"/>
      <c r="E29" s="189"/>
      <c r="F29" s="189"/>
      <c r="G29" s="189"/>
      <c r="H29" s="189"/>
      <c r="I29" s="189"/>
      <c r="J29" s="189"/>
      <c r="K29" s="189"/>
      <c r="L29" s="189"/>
      <c r="M29" s="189"/>
      <c r="O29" s="175">
        <v>17</v>
      </c>
      <c r="P29" s="782" t="str">
        <f>VLOOKUP(BJ22,[1]eMHH!$I$4:$DV$3046,31,FALSE)</f>
        <v>Collector and Seller of Bushes</v>
      </c>
      <c r="S29" s="189"/>
      <c r="V29" s="178"/>
      <c r="W29" s="179"/>
      <c r="Z29" s="175">
        <v>28</v>
      </c>
      <c r="AA29" s="246" t="str">
        <f>VLOOKUP(BJ22,[1]eMHH!$I$4:$DV$3046,42,FALSE)</f>
        <v>Casual Labor</v>
      </c>
      <c r="AC29" s="62"/>
      <c r="AD29" s="62"/>
      <c r="AE29" s="62"/>
      <c r="AF29" s="814">
        <v>39</v>
      </c>
      <c r="AG29" s="344" t="str">
        <f>VLOOKUP(BJ22,[1]eMHH!$I$4:$DV$3046,53,FALSE)</f>
        <v>Principal / Teacher Manager / Teacher</v>
      </c>
      <c r="AL29" s="14"/>
      <c r="AM29" s="66"/>
      <c r="AN29" s="14"/>
      <c r="AS29" s="195">
        <v>49</v>
      </c>
      <c r="AT29" s="810" t="str">
        <f>VLOOKUP(BJ22,[1]eMHH!$I$4:$DV$3046,63,FALSE)</f>
        <v>Borrowing</v>
      </c>
      <c r="AY29" s="663"/>
      <c r="AZ29" s="663"/>
      <c r="BA29" s="663"/>
      <c r="BB29" s="663"/>
      <c r="BC29" s="663"/>
      <c r="BD29" s="663"/>
      <c r="BE29" s="663"/>
      <c r="BF29" s="663"/>
      <c r="BG29" s="663"/>
      <c r="BH29" s="663"/>
      <c r="BI29" s="786" t="s">
        <v>0</v>
      </c>
      <c r="BJ29" s="577"/>
      <c r="BK29" s="577"/>
    </row>
    <row r="30" spans="1:63" s="161" customFormat="1" ht="14.25" customHeight="1">
      <c r="A30" s="175">
        <v>7</v>
      </c>
      <c r="B30" s="199" t="str">
        <f>VLOOKUP(BJ22,[1]eMHH!$I$4:$DV$3046,21,FALSE)</f>
        <v>Opium Wage Labour</v>
      </c>
      <c r="C30" s="788"/>
      <c r="D30" s="788"/>
      <c r="E30" s="788"/>
      <c r="F30" s="788"/>
      <c r="G30" s="788"/>
      <c r="H30" s="789"/>
      <c r="I30" s="788"/>
      <c r="J30" s="788"/>
      <c r="K30" s="788"/>
      <c r="L30" s="788"/>
      <c r="M30" s="788"/>
      <c r="O30" s="214">
        <v>18</v>
      </c>
      <c r="P30" s="782" t="str">
        <f>VLOOKUP(BJ22,[1]eMHH!$I$4:$DV$3046,32,FALSE)</f>
        <v>Cross Border Trade</v>
      </c>
      <c r="S30" s="788"/>
      <c r="V30" s="178"/>
      <c r="W30" s="179"/>
      <c r="Z30" s="175">
        <v>29</v>
      </c>
      <c r="AA30" s="188" t="str">
        <f>VLOOKUP(BJ22,[1]eMHH!$I$4:$DV$3046,43,FALSE)</f>
        <v>Welding</v>
      </c>
      <c r="AC30" s="62"/>
      <c r="AD30" s="62"/>
      <c r="AE30" s="62"/>
      <c r="AF30" s="814">
        <v>40</v>
      </c>
      <c r="AG30" s="344" t="str">
        <f>VLOOKUP(BJ22,[1]eMHH!$I$4:$DV$3046,54,FALSE)</f>
        <v>Malik / Arbab / Qariyadar</v>
      </c>
      <c r="AL30" s="14"/>
      <c r="AM30" s="62"/>
      <c r="AN30" s="14"/>
      <c r="AS30" s="195">
        <v>50</v>
      </c>
      <c r="AT30" s="816" t="str">
        <f>VLOOKUP(BJ22,[1]eMHH!$I$4:$DV$3046,64,FALSE)</f>
        <v>Sale of Household Assets</v>
      </c>
      <c r="AU30" s="331"/>
      <c r="AV30" s="199"/>
      <c r="AW30" s="199"/>
      <c r="AX30" s="199"/>
      <c r="AY30" s="199"/>
      <c r="AZ30" s="199"/>
      <c r="BA30" s="199"/>
      <c r="BB30" s="199"/>
      <c r="BC30" s="199"/>
      <c r="BD30" s="199"/>
      <c r="BE30" s="199"/>
      <c r="BF30" s="199"/>
      <c r="BG30" s="199"/>
      <c r="BH30" s="199"/>
      <c r="BI30" s="175" t="s">
        <v>1</v>
      </c>
      <c r="BJ30" s="229"/>
      <c r="BK30" s="577"/>
    </row>
    <row r="31" spans="1:63" s="161" customFormat="1" ht="14.25" customHeight="1">
      <c r="A31" s="175">
        <v>8</v>
      </c>
      <c r="B31" s="199" t="str">
        <f>VLOOKUP(BJ22,[1]eMHH!$I$4:$DV$3046,22,FALSE)</f>
        <v>Production and Sale of Live Animals</v>
      </c>
      <c r="C31" s="788"/>
      <c r="D31" s="788"/>
      <c r="E31" s="788"/>
      <c r="F31" s="788"/>
      <c r="G31" s="788"/>
      <c r="H31" s="788"/>
      <c r="I31" s="788"/>
      <c r="J31" s="788"/>
      <c r="K31" s="788"/>
      <c r="L31" s="788"/>
      <c r="M31" s="788"/>
      <c r="O31" s="175">
        <v>19</v>
      </c>
      <c r="P31" s="782" t="str">
        <f>VLOOKUP(BJ22,[1]eMHH!$I$4:$DV$3046,33,FALSE)</f>
        <v>Smuggling</v>
      </c>
      <c r="Q31" s="179"/>
      <c r="R31" s="179"/>
      <c r="S31" s="179"/>
      <c r="T31" s="179"/>
      <c r="U31" s="179"/>
      <c r="V31" s="179"/>
      <c r="W31" s="179"/>
      <c r="X31" s="179"/>
      <c r="Y31" s="790"/>
      <c r="Z31" s="175">
        <v>30</v>
      </c>
      <c r="AA31" s="188" t="str">
        <f>VLOOKUP(BJ22,[1]eMHH!$I$4:$DV$3046,44,FALSE)</f>
        <v>Tinsmith</v>
      </c>
      <c r="AC31" s="62"/>
      <c r="AD31" s="62"/>
      <c r="AE31" s="62"/>
      <c r="AF31" s="814">
        <v>41</v>
      </c>
      <c r="AG31" s="344" t="str">
        <f>VLOOKUP(BJ22,[1]eMHH!$I$4:$DV$3046,55,FALSE)</f>
        <v>Village Leader</v>
      </c>
      <c r="AL31" s="14"/>
      <c r="AM31" s="62"/>
      <c r="AN31" s="14"/>
      <c r="AS31" s="257" t="s">
        <v>9</v>
      </c>
      <c r="AT31" s="420" t="s">
        <v>11</v>
      </c>
      <c r="AU31" s="791"/>
      <c r="AV31" s="792"/>
      <c r="AW31" s="792"/>
      <c r="AX31" s="792"/>
      <c r="AY31" s="792"/>
      <c r="AZ31" s="792"/>
      <c r="BA31" s="792"/>
      <c r="BB31" s="792"/>
      <c r="BC31" s="792"/>
      <c r="BD31" s="792"/>
      <c r="BE31" s="792"/>
      <c r="BF31" s="792"/>
      <c r="BG31" s="792"/>
      <c r="BH31" s="792"/>
      <c r="BI31" s="793"/>
      <c r="BJ31" s="229"/>
      <c r="BK31" s="210"/>
    </row>
    <row r="32" spans="1:63" s="161" customFormat="1" ht="14.25" customHeight="1">
      <c r="A32" s="175">
        <v>9</v>
      </c>
      <c r="B32" s="199" t="str">
        <f>VLOOKUP(BJ22,[1]eMHH!$I$4:$DV$3046,23,FALSE)</f>
        <v>Butcher</v>
      </c>
      <c r="C32" s="62"/>
      <c r="D32" s="62"/>
      <c r="E32" s="62"/>
      <c r="F32" s="62"/>
      <c r="G32" s="62"/>
      <c r="H32" s="62"/>
      <c r="I32" s="62"/>
      <c r="J32" s="784"/>
      <c r="K32" s="781"/>
      <c r="L32" s="784"/>
      <c r="M32" s="781"/>
      <c r="O32" s="175">
        <v>20</v>
      </c>
      <c r="P32" s="782" t="str">
        <f>VLOOKUP(BJ22,[1]eMHH!$I$4:$DV$3046,34,FALSE)</f>
        <v>Shopkeeper</v>
      </c>
      <c r="Q32" s="179"/>
      <c r="R32" s="179"/>
      <c r="S32" s="179"/>
      <c r="T32" s="179"/>
      <c r="U32" s="179"/>
      <c r="V32" s="179"/>
      <c r="W32" s="179"/>
      <c r="X32" s="179"/>
      <c r="Y32" s="790"/>
      <c r="Z32" s="195">
        <v>31</v>
      </c>
      <c r="AA32" s="188" t="str">
        <f>VLOOKUP(BJ22,[1]eMHH!$I$4:$DV$3046,45,FALSE)</f>
        <v>Barber</v>
      </c>
      <c r="AC32" s="62"/>
      <c r="AD32" s="62"/>
      <c r="AE32" s="62"/>
      <c r="AF32" s="814">
        <v>42</v>
      </c>
      <c r="AG32" s="344" t="str">
        <f>VLOOKUP(BJ22,[1]eMHH!$I$4:$DV$3046,56,FALSE)</f>
        <v>Job with Government</v>
      </c>
      <c r="AL32" s="14"/>
      <c r="AM32" s="150"/>
      <c r="AN32" s="14"/>
      <c r="AS32" s="257"/>
      <c r="AT32" s="420"/>
      <c r="AU32" s="776"/>
      <c r="AV32" s="777"/>
      <c r="AW32" s="777"/>
      <c r="AX32" s="777"/>
      <c r="AY32" s="777"/>
      <c r="AZ32" s="777"/>
      <c r="BA32" s="777"/>
      <c r="BB32" s="777"/>
      <c r="BC32" s="777"/>
      <c r="BD32" s="777"/>
      <c r="BE32" s="777"/>
      <c r="BF32" s="777"/>
      <c r="BG32" s="777"/>
      <c r="BH32" s="777"/>
      <c r="BI32" s="793"/>
      <c r="BJ32" s="210"/>
      <c r="BK32" s="210"/>
    </row>
    <row r="33" spans="1:65" s="161" customFormat="1" ht="14.25" customHeight="1">
      <c r="A33" s="175">
        <v>10</v>
      </c>
      <c r="B33" s="331" t="str">
        <f>VLOOKUP(BJ22,[1]eMHH!$I$4:$DV$3046,24,FALSE)</f>
        <v>Production and Sale of Leather, Skins &amp; Wool</v>
      </c>
      <c r="C33" s="66"/>
      <c r="D33" s="66"/>
      <c r="E33" s="66"/>
      <c r="F33" s="66"/>
      <c r="G33" s="66"/>
      <c r="H33" s="66"/>
      <c r="I33" s="66"/>
      <c r="J33" s="66"/>
      <c r="K33" s="66"/>
      <c r="L33" s="62"/>
      <c r="M33" s="66"/>
      <c r="O33" s="195">
        <v>21</v>
      </c>
      <c r="P33" s="782" t="str">
        <f>VLOOKUP(BJ22,[1]eMHH!$I$4:$DV$3046,35,FALSE)</f>
        <v>Milling</v>
      </c>
      <c r="S33" s="66"/>
      <c r="V33" s="178"/>
      <c r="W33" s="179"/>
      <c r="Z33" s="175">
        <v>32</v>
      </c>
      <c r="AA33" s="810" t="str">
        <f>VLOOKUP(BJ22,[1]eMHH!$I$4:$DV$3046,46,FALSE)</f>
        <v xml:space="preserve">Baker </v>
      </c>
      <c r="AC33" s="66"/>
      <c r="AD33" s="66"/>
      <c r="AE33" s="66"/>
      <c r="AF33" s="814">
        <v>43</v>
      </c>
      <c r="AG33" s="344" t="str">
        <f>VLOOKUP(BJ22,[1]eMHH!$I$4:$DV$3046,57,FALSE)</f>
        <v>Job with Non-Government Organization</v>
      </c>
      <c r="AL33" s="66"/>
      <c r="AM33" s="66"/>
      <c r="AN33" s="14"/>
      <c r="AS33" s="257"/>
      <c r="AT33" s="420"/>
      <c r="AU33" s="776"/>
      <c r="AV33" s="777"/>
      <c r="AW33" s="777"/>
      <c r="AX33" s="777"/>
      <c r="AY33" s="777"/>
      <c r="AZ33" s="777"/>
      <c r="BA33" s="777"/>
      <c r="BB33" s="777"/>
      <c r="BC33" s="777"/>
      <c r="BD33" s="777"/>
      <c r="BE33" s="777"/>
      <c r="BF33" s="777"/>
      <c r="BG33" s="777"/>
      <c r="BH33" s="777"/>
      <c r="BI33" s="793"/>
      <c r="BJ33" s="338"/>
      <c r="BK33" s="338"/>
    </row>
    <row r="34" spans="1:65" s="161" customFormat="1" ht="14.25" customHeight="1">
      <c r="A34" s="195">
        <v>11</v>
      </c>
      <c r="B34" s="794" t="str">
        <f>VLOOKUP(BJ22,[1]eMHH!$I$4:$DV$3046,25,FALSE)</f>
        <v>Production and Sale of Dairy Products (Milk, Cheese, or Curd)</v>
      </c>
      <c r="C34" s="355"/>
      <c r="D34" s="355"/>
      <c r="E34" s="355"/>
      <c r="F34" s="355"/>
      <c r="G34" s="355"/>
      <c r="H34" s="355"/>
      <c r="I34" s="355"/>
      <c r="J34" s="355"/>
      <c r="K34" s="355"/>
      <c r="L34" s="356"/>
      <c r="M34" s="355"/>
      <c r="N34" s="220"/>
      <c r="O34" s="175">
        <v>22</v>
      </c>
      <c r="P34" s="794" t="str">
        <f>VLOOKUP(BJ22,[1]eMHH!$I$4:$DV$3046,36,FALSE)</f>
        <v xml:space="preserve">Mining </v>
      </c>
      <c r="Q34" s="220"/>
      <c r="R34" s="220"/>
      <c r="S34" s="355"/>
      <c r="T34" s="220"/>
      <c r="U34" s="220"/>
      <c r="V34" s="221"/>
      <c r="W34" s="342"/>
      <c r="X34" s="220"/>
      <c r="Y34" s="424"/>
      <c r="Z34" s="812">
        <v>33</v>
      </c>
      <c r="AA34" s="219" t="str">
        <f>VLOOKUP(BJ22,[1]eMHH!$I$4:$DV$3046,47,FALSE)</f>
        <v>Tailor</v>
      </c>
      <c r="AB34" s="220"/>
      <c r="AC34" s="355"/>
      <c r="AD34" s="355"/>
      <c r="AE34" s="355"/>
      <c r="AF34" s="175">
        <v>44</v>
      </c>
      <c r="AG34" s="414" t="str">
        <f>VLOOKUP(BJ22,[1]eMHH!$I$4:$DV$3046,58,FALSE)</f>
        <v>Job with Company or Private Sector</v>
      </c>
      <c r="AH34" s="220"/>
      <c r="AI34" s="220"/>
      <c r="AJ34" s="221"/>
      <c r="AK34" s="205"/>
      <c r="AL34" s="355"/>
      <c r="AM34" s="355"/>
      <c r="AN34" s="44"/>
      <c r="AO34" s="220"/>
      <c r="AP34" s="220"/>
      <c r="AQ34" s="220"/>
      <c r="AR34" s="220"/>
      <c r="AS34" s="257"/>
      <c r="AT34" s="420"/>
      <c r="AU34" s="778"/>
      <c r="AV34" s="779"/>
      <c r="AW34" s="779"/>
      <c r="AX34" s="779"/>
      <c r="AY34" s="779"/>
      <c r="AZ34" s="779"/>
      <c r="BA34" s="779"/>
      <c r="BB34" s="779"/>
      <c r="BC34" s="779"/>
      <c r="BD34" s="779"/>
      <c r="BE34" s="779"/>
      <c r="BF34" s="779"/>
      <c r="BG34" s="779"/>
      <c r="BH34" s="779"/>
      <c r="BI34" s="798"/>
      <c r="BJ34" s="338"/>
      <c r="BK34" s="338"/>
    </row>
    <row r="35" spans="1:65" s="161" customFormat="1" ht="6" customHeight="1">
      <c r="A35" s="178"/>
      <c r="B35" s="179"/>
      <c r="I35" s="14"/>
      <c r="J35" s="14"/>
      <c r="Q35" s="178"/>
      <c r="R35" s="179"/>
      <c r="T35" s="199"/>
      <c r="U35" s="14"/>
      <c r="X35" s="14"/>
      <c r="Y35" s="14"/>
      <c r="Z35" s="14"/>
      <c r="AA35" s="14"/>
      <c r="AB35" s="199"/>
      <c r="AC35" s="199"/>
      <c r="AF35" s="178"/>
      <c r="AG35" s="179"/>
      <c r="AH35" s="199"/>
      <c r="AI35" s="14"/>
      <c r="AJ35" s="14"/>
      <c r="AK35" s="14"/>
      <c r="AL35" s="14"/>
      <c r="AT35" s="332"/>
      <c r="AU35" s="179"/>
      <c r="BJ35" s="455"/>
      <c r="BK35" s="455"/>
    </row>
    <row r="36" spans="1:65" s="161" customFormat="1" ht="15" customHeight="1">
      <c r="A36" s="172">
        <f>VLOOKUP(BJ39,[1]eMHH!$F$4:$H$3000,3,FALSE)</f>
        <v>7.0499999999999989</v>
      </c>
      <c r="B36" s="311"/>
      <c r="C36" s="226" t="str">
        <f>VLOOKUP(BJ39,[1]eMHH!$I$4:$DV$515,13,FALSE)</f>
        <v>In which seasons did this {activity / work / occupation} bring income to the household?</v>
      </c>
      <c r="D36" s="159"/>
      <c r="E36" s="159"/>
      <c r="F36" s="159"/>
      <c r="G36" s="159"/>
      <c r="H36" s="159"/>
      <c r="I36" s="159"/>
      <c r="J36" s="159"/>
      <c r="K36" s="159"/>
      <c r="L36" s="159"/>
      <c r="M36" s="159"/>
      <c r="N36" s="159"/>
      <c r="O36" s="159"/>
      <c r="P36" s="159"/>
      <c r="Q36" s="159"/>
      <c r="R36" s="159"/>
      <c r="S36" s="160"/>
      <c r="U36" s="553"/>
      <c r="V36" s="172">
        <f>VLOOKUP(BJ36,[1]eMHH!$F$4:$H$3000,3,FALSE)</f>
        <v>7.0599999999999987</v>
      </c>
      <c r="W36" s="311"/>
      <c r="X36" s="226" t="str">
        <f>VLOOKUP(BJ36,[1]eMHH!$I$4:$DV$515,13,FALSE)</f>
        <v>During the past 12 months, how much income would you estimate this {activity / work / occupation} has brought to the household?</v>
      </c>
      <c r="Y36" s="159"/>
      <c r="Z36" s="159"/>
      <c r="AA36" s="159"/>
      <c r="AB36" s="159"/>
      <c r="AC36" s="159"/>
      <c r="AD36" s="159"/>
      <c r="AE36" s="159"/>
      <c r="AF36" s="159"/>
      <c r="AG36" s="159"/>
      <c r="AH36" s="159"/>
      <c r="AI36" s="159"/>
      <c r="AJ36" s="159"/>
      <c r="AK36" s="159"/>
      <c r="AL36" s="159"/>
      <c r="AM36" s="159"/>
      <c r="AN36" s="159"/>
      <c r="AO36" s="159"/>
      <c r="AP36" s="159"/>
      <c r="AQ36" s="159"/>
      <c r="AR36" s="159"/>
      <c r="AS36" s="159"/>
      <c r="AT36" s="159"/>
      <c r="AU36" s="159"/>
      <c r="AV36" s="159"/>
      <c r="AW36" s="159"/>
      <c r="AX36" s="159"/>
      <c r="AY36" s="159"/>
      <c r="AZ36" s="159"/>
      <c r="BA36" s="159"/>
      <c r="BB36" s="159"/>
      <c r="BC36" s="159"/>
      <c r="BD36" s="159"/>
      <c r="BE36" s="159"/>
      <c r="BF36" s="159"/>
      <c r="BG36" s="159"/>
      <c r="BH36" s="159"/>
      <c r="BI36" s="160"/>
      <c r="BJ36" s="174">
        <v>8.08</v>
      </c>
      <c r="BK36" s="174"/>
    </row>
    <row r="37" spans="1:65" ht="14.25" customHeight="1">
      <c r="A37" s="404" t="str">
        <f>VLOOKUP(BJ39,[1]eMHH!$I$4:$DV$515,14,FALSE)</f>
        <v>[MARK ALL MENTIONED]</v>
      </c>
      <c r="B37" s="546"/>
      <c r="C37" s="546"/>
      <c r="D37" s="546"/>
      <c r="E37" s="546"/>
      <c r="F37" s="546"/>
      <c r="G37" s="546"/>
      <c r="H37" s="546"/>
      <c r="I37" s="546"/>
      <c r="J37" s="546"/>
      <c r="K37" s="546"/>
      <c r="L37" s="546"/>
      <c r="M37" s="546"/>
      <c r="N37" s="546"/>
      <c r="O37" s="546"/>
      <c r="P37" s="546"/>
      <c r="Q37" s="546"/>
      <c r="R37" s="546"/>
      <c r="S37" s="547"/>
      <c r="U37" s="549"/>
      <c r="V37" s="692" t="str">
        <f>VLOOKUP(BJ36,[1]eMHH!$I$4:$DV$515,14,FALSE)</f>
        <v>[IF IN KIND, ESTIMATE VALUE AND MARK "ESTIMATED BY ENUMERATOR"]</v>
      </c>
      <c r="W37" s="676"/>
      <c r="X37" s="676"/>
      <c r="Y37" s="676"/>
      <c r="Z37" s="676"/>
      <c r="AA37" s="676"/>
      <c r="AB37" s="676"/>
      <c r="AC37" s="676"/>
      <c r="AD37" s="676"/>
      <c r="AE37" s="676"/>
      <c r="AF37" s="676"/>
      <c r="AG37" s="676"/>
      <c r="AH37" s="676"/>
      <c r="AI37" s="676"/>
      <c r="AJ37" s="676"/>
      <c r="AK37" s="676"/>
      <c r="AL37" s="676"/>
      <c r="AM37" s="676"/>
      <c r="AN37" s="676"/>
      <c r="AO37" s="676"/>
      <c r="AP37" s="676"/>
      <c r="AQ37" s="676"/>
      <c r="AR37" s="676"/>
      <c r="AS37" s="676"/>
      <c r="AT37" s="676"/>
      <c r="AU37" s="676"/>
      <c r="AV37" s="676"/>
      <c r="AW37" s="676"/>
      <c r="AX37" s="676"/>
      <c r="AY37" s="676"/>
      <c r="AZ37" s="676"/>
      <c r="BA37" s="676"/>
      <c r="BB37" s="676"/>
      <c r="BC37" s="676"/>
      <c r="BD37" s="676"/>
      <c r="BE37" s="676"/>
      <c r="BF37" s="676"/>
      <c r="BG37" s="676"/>
      <c r="BH37" s="350"/>
      <c r="BI37" s="351"/>
      <c r="BJ37" s="186">
        <f>VLOOKUP(BJ36,[1]eMHH!$I$4:$DV$515,65,FALSE)</f>
        <v>2</v>
      </c>
      <c r="BK37" s="186"/>
    </row>
    <row r="38" spans="1:65" ht="14.25" customHeight="1">
      <c r="A38" s="195">
        <v>1</v>
      </c>
      <c r="B38" s="199" t="str">
        <f>VLOOKUP(BJ39,[1]eMHH!$I$4:$DU$515,15,FALSE)</f>
        <v>Summer 2011</v>
      </c>
      <c r="C38" s="177"/>
      <c r="D38" s="177"/>
      <c r="E38" s="177"/>
      <c r="F38" s="177"/>
      <c r="G38" s="177"/>
      <c r="H38" s="161"/>
      <c r="I38" s="195">
        <v>4</v>
      </c>
      <c r="J38" s="321" t="str">
        <f>VLOOKUP(BJ39,[1]eMHH!$I$4:$DU$515,18,FALSE)</f>
        <v>Fall 2010</v>
      </c>
      <c r="K38" s="218"/>
      <c r="L38" s="218"/>
      <c r="M38" s="196"/>
      <c r="N38" s="177"/>
      <c r="O38" s="266">
        <v>7</v>
      </c>
      <c r="P38" s="331" t="str">
        <f>VLOOKUP(BJ39,[1]eMHH!$I$4:$DU$515,21,FALSE)</f>
        <v>All Seasons</v>
      </c>
      <c r="Q38" s="178"/>
      <c r="R38" s="284"/>
      <c r="S38" s="285"/>
      <c r="U38" s="549"/>
      <c r="V38" s="195" t="s">
        <v>6</v>
      </c>
      <c r="W38" s="219" t="str">
        <f>VLOOKUP(BJ36,[1]eMHH!$I$4:$DU$515,15,FALSE)</f>
        <v>Estimated by Enumerator</v>
      </c>
      <c r="X38" s="204"/>
      <c r="Y38" s="204"/>
      <c r="Z38" s="204"/>
      <c r="AA38" s="204"/>
      <c r="AB38" s="204"/>
      <c r="AC38" s="204"/>
      <c r="AD38" s="204"/>
      <c r="AE38" s="204"/>
      <c r="AF38" s="204"/>
      <c r="AG38" s="204"/>
      <c r="AH38" s="204"/>
      <c r="AI38" s="204"/>
      <c r="AJ38" s="204"/>
      <c r="AK38" s="204"/>
      <c r="AL38" s="204"/>
      <c r="AM38" s="204"/>
      <c r="AN38" s="204"/>
      <c r="AO38" s="220"/>
      <c r="AP38" s="220"/>
      <c r="AQ38" s="220"/>
      <c r="AR38" s="220"/>
      <c r="AS38" s="220"/>
      <c r="AT38" s="220"/>
      <c r="AU38" s="220"/>
      <c r="AV38" s="220"/>
      <c r="AW38" s="220"/>
      <c r="AX38" s="220"/>
      <c r="AY38" s="220"/>
      <c r="AZ38" s="220"/>
      <c r="BA38" s="220"/>
      <c r="BB38" s="220"/>
      <c r="BC38" s="220"/>
      <c r="BD38" s="220"/>
      <c r="BE38" s="220"/>
      <c r="BF38" s="220"/>
      <c r="BG38" s="220"/>
      <c r="BH38" s="175" t="s">
        <v>0</v>
      </c>
      <c r="BI38" s="175" t="s">
        <v>1</v>
      </c>
      <c r="BJ38" s="193">
        <f>VLOOKUP(BJ36,[1]eMHH!$I$4:$DV$3046,4,FALSE)</f>
        <v>0</v>
      </c>
      <c r="BK38" s="193"/>
    </row>
    <row r="39" spans="1:65" ht="14.25" customHeight="1">
      <c r="A39" s="175">
        <v>2</v>
      </c>
      <c r="B39" s="199" t="str">
        <f>VLOOKUP(BJ39,[1]eMHH!$I$4:$DU$515,16,FALSE)</f>
        <v>Spring 2011</v>
      </c>
      <c r="C39" s="177"/>
      <c r="D39" s="177"/>
      <c r="E39" s="177"/>
      <c r="F39" s="177"/>
      <c r="G39" s="177"/>
      <c r="H39" s="161"/>
      <c r="I39" s="175">
        <v>5</v>
      </c>
      <c r="J39" s="331" t="str">
        <f>VLOOKUP(BJ39,[1]eMHH!$I$4:$DU$515,19,FALSE)</f>
        <v>Summer 2010</v>
      </c>
      <c r="K39" s="161"/>
      <c r="L39" s="161"/>
      <c r="M39" s="284"/>
      <c r="N39" s="284"/>
      <c r="O39" s="799"/>
      <c r="P39" s="507"/>
      <c r="Q39" s="800"/>
      <c r="R39" s="801"/>
      <c r="S39" s="175" t="s">
        <v>0</v>
      </c>
      <c r="T39" s="284"/>
      <c r="U39" s="549"/>
      <c r="V39" s="4" t="s">
        <v>13</v>
      </c>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302" t="str">
        <f>VLOOKUP(BJ36,[1]eMHH!$I$4:$DU$515,16,FALSE)</f>
        <v>Afghani</v>
      </c>
      <c r="BG39" s="302"/>
      <c r="BH39" s="302"/>
      <c r="BI39" s="303"/>
      <c r="BJ39" s="228">
        <v>8.07</v>
      </c>
      <c r="BK39" s="330"/>
    </row>
    <row r="40" spans="1:65" s="146" customFormat="1" ht="14.25" customHeight="1">
      <c r="A40" s="175">
        <v>3</v>
      </c>
      <c r="B40" s="324" t="str">
        <f>VLOOKUP(BJ39,[1]eMHH!$I$4:$DU$515,17,FALSE)</f>
        <v>Winter 2010-11</v>
      </c>
      <c r="C40" s="225"/>
      <c r="D40" s="225"/>
      <c r="E40" s="225"/>
      <c r="F40" s="225"/>
      <c r="G40" s="225"/>
      <c r="H40" s="424"/>
      <c r="I40" s="195">
        <v>6</v>
      </c>
      <c r="J40" s="324" t="str">
        <f>VLOOKUP(BJ39,[1]eMHH!$I$4:$DU$515,20,FALSE)</f>
        <v>Spring 2010</v>
      </c>
      <c r="K40" s="367"/>
      <c r="L40" s="342"/>
      <c r="M40" s="368"/>
      <c r="N40" s="368"/>
      <c r="O40" s="802"/>
      <c r="P40" s="280"/>
      <c r="Q40" s="802"/>
      <c r="R40" s="281"/>
      <c r="S40" s="175" t="s">
        <v>1</v>
      </c>
      <c r="T40" s="284"/>
      <c r="U40" s="307"/>
      <c r="V40" s="7"/>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8"/>
      <c r="BB40" s="8"/>
      <c r="BC40" s="8"/>
      <c r="BD40" s="8"/>
      <c r="BE40" s="8"/>
      <c r="BF40" s="208"/>
      <c r="BG40" s="208"/>
      <c r="BH40" s="208"/>
      <c r="BI40" s="209"/>
      <c r="BJ40" s="187">
        <f>VLOOKUP(BJ39,[1]eMHH!$I$4:$DV$515,65,FALSE)</f>
        <v>7</v>
      </c>
      <c r="BK40" s="320"/>
    </row>
    <row r="41" spans="1:65" ht="15.75" customHeight="1">
      <c r="A41" s="10" t="str">
        <f>CONCATENATE([1]Sections!$A$1:$E$1," - / - ",[1]Sections!$A$10," ",[1]Sections!$B$10,": ",[1]Sections!$D$10," [ ",[1]Sections!$V$2," ",ROMAN(COUNT($BM$1:$BM$965))," / ",ROMAN(BM41)," ]")</f>
        <v>Male Head of Household Questionnaire - / - Section 7: Income Sources [ Page II / II ]</v>
      </c>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333">
        <f>VLOOKUP(BJ39,[1]eMHH!$I$4:$DV$3046,4,FALSE)</f>
        <v>0</v>
      </c>
      <c r="BK41" s="323"/>
      <c r="BM41" s="13">
        <v>2</v>
      </c>
    </row>
    <row r="42" spans="1:65" ht="6" customHeight="1"/>
    <row r="43" spans="1:65" ht="15" customHeight="1">
      <c r="A43" s="172">
        <f>VLOOKUP(BJ43,[1]eMHH!$F$4:$H$3000,3,FALSE)</f>
        <v>7.0699999999999985</v>
      </c>
      <c r="B43" s="173"/>
      <c r="C43" s="569" t="str">
        <f>VLOOKUP(BJ43,[1]eMHH!$I$4:$DV$3046,13,FALSE)</f>
        <v>During the past 12 months, what type of work brought the third most amount of income or food to the household?</v>
      </c>
      <c r="D43" s="169"/>
      <c r="E43" s="169"/>
      <c r="F43" s="169"/>
      <c r="G43" s="169"/>
      <c r="H43" s="169"/>
      <c r="I43" s="169"/>
      <c r="J43" s="169"/>
      <c r="K43" s="169"/>
      <c r="L43" s="169"/>
      <c r="M43" s="169"/>
      <c r="N43" s="169"/>
      <c r="O43" s="169"/>
      <c r="P43" s="169"/>
      <c r="Q43" s="169"/>
      <c r="R43" s="169"/>
      <c r="S43" s="169"/>
      <c r="T43" s="169"/>
      <c r="U43" s="169"/>
      <c r="V43" s="169"/>
      <c r="W43" s="169"/>
      <c r="X43" s="169"/>
      <c r="Y43" s="169"/>
      <c r="Z43" s="169"/>
      <c r="AA43" s="169"/>
      <c r="AB43" s="169"/>
      <c r="AC43" s="169"/>
      <c r="AD43" s="169"/>
      <c r="AE43" s="169"/>
      <c r="AF43" s="169"/>
      <c r="AG43" s="169"/>
      <c r="AH43" s="169"/>
      <c r="AI43" s="169"/>
      <c r="AJ43" s="169"/>
      <c r="AK43" s="169"/>
      <c r="AL43" s="169"/>
      <c r="AM43" s="169"/>
      <c r="AN43" s="169"/>
      <c r="AO43" s="169"/>
      <c r="AP43" s="169"/>
      <c r="AQ43" s="169"/>
      <c r="AR43" s="169"/>
      <c r="AS43" s="169"/>
      <c r="AT43" s="169"/>
      <c r="AU43" s="169"/>
      <c r="AV43" s="169"/>
      <c r="AW43" s="169"/>
      <c r="AX43" s="169"/>
      <c r="AY43" s="169"/>
      <c r="AZ43" s="169"/>
      <c r="BA43" s="169"/>
      <c r="BB43" s="169"/>
      <c r="BC43" s="169"/>
      <c r="BD43" s="169"/>
      <c r="BE43" s="169"/>
      <c r="BF43" s="169"/>
      <c r="BG43" s="169"/>
      <c r="BH43" s="169"/>
      <c r="BI43" s="170"/>
      <c r="BJ43" s="504">
        <v>8.09</v>
      </c>
      <c r="BK43" s="504"/>
    </row>
    <row r="44" spans="1:65" ht="14.25" customHeight="1">
      <c r="A44" s="175" t="s">
        <v>7</v>
      </c>
      <c r="B44" s="803" t="s">
        <v>44</v>
      </c>
      <c r="C44" s="66"/>
      <c r="D44" s="196" t="str">
        <f>CONCATENATE("[&gt;&gt;",ROUND(VLOOKUP(BJ22,[1]eMHH!$I$4:$DV$3046,4,FALSE),2),"]")</f>
        <v>[&gt;&gt;8.01]</v>
      </c>
      <c r="E44" s="150"/>
      <c r="F44" s="150"/>
      <c r="G44" s="150"/>
      <c r="H44" s="150"/>
      <c r="I44" s="150"/>
      <c r="J44" s="150"/>
      <c r="K44" s="781"/>
      <c r="L44" s="66"/>
      <c r="M44" s="66"/>
      <c r="N44" s="161"/>
      <c r="O44" s="669"/>
      <c r="P44" s="669"/>
      <c r="Q44" s="669"/>
      <c r="R44" s="669"/>
      <c r="S44" s="804"/>
      <c r="T44" s="669"/>
      <c r="U44" s="669"/>
      <c r="V44" s="805"/>
      <c r="W44" s="806"/>
      <c r="X44" s="669"/>
      <c r="Y44" s="669"/>
      <c r="Z44" s="669"/>
      <c r="AA44" s="669"/>
      <c r="AB44" s="669"/>
      <c r="AC44" s="669"/>
      <c r="AD44" s="669"/>
      <c r="AE44" s="669"/>
      <c r="AF44" s="669"/>
      <c r="AG44" s="807"/>
      <c r="AH44" s="808"/>
      <c r="AI44" s="808"/>
      <c r="AJ44" s="808"/>
      <c r="AK44" s="808"/>
      <c r="AL44" s="808"/>
      <c r="AM44" s="808"/>
      <c r="AN44" s="808"/>
      <c r="AO44" s="808"/>
      <c r="AP44" s="808"/>
      <c r="AQ44" s="808"/>
      <c r="AR44" s="808"/>
      <c r="AS44" s="669"/>
      <c r="AT44" s="669"/>
      <c r="AU44" s="669"/>
      <c r="AV44" s="669"/>
      <c r="AW44" s="669"/>
      <c r="AX44" s="669"/>
      <c r="AY44" s="669"/>
      <c r="AZ44" s="669"/>
      <c r="BA44" s="669"/>
      <c r="BB44" s="669"/>
      <c r="BC44" s="669"/>
      <c r="BD44" s="669"/>
      <c r="BE44" s="669"/>
      <c r="BF44" s="669"/>
      <c r="BG44" s="669"/>
      <c r="BH44" s="669"/>
      <c r="BI44" s="809"/>
      <c r="BJ44" s="186">
        <f>VLOOKUP(BJ43,[1]eMHH!$I$4:$DV$515,65,FALSE)</f>
        <v>50</v>
      </c>
      <c r="BK44" s="186"/>
    </row>
    <row r="45" spans="1:65" ht="14.25" customHeight="1">
      <c r="A45" s="175">
        <v>1</v>
      </c>
      <c r="B45" s="810" t="str">
        <f>VLOOKUP(BJ43,[1]eMHH!$I$4:$DV$3046,15,FALSE)</f>
        <v>Crop Production for Home Consumption</v>
      </c>
      <c r="C45" s="811"/>
      <c r="D45" s="811"/>
      <c r="E45" s="811"/>
      <c r="F45" s="811"/>
      <c r="G45" s="811"/>
      <c r="H45" s="811"/>
      <c r="I45" s="811"/>
      <c r="J45" s="811"/>
      <c r="K45" s="811"/>
      <c r="L45" s="811"/>
      <c r="M45" s="811"/>
      <c r="N45" s="682"/>
      <c r="O45" s="175">
        <v>12</v>
      </c>
      <c r="P45" s="782" t="str">
        <f>VLOOKUP(BJ43,[1]eMHH!$I$4:$DV$3046,26,FALSE)</f>
        <v>Livestock Wage Labour</v>
      </c>
      <c r="Q45" s="179"/>
      <c r="R45" s="179"/>
      <c r="S45" s="179"/>
      <c r="T45" s="179"/>
      <c r="U45" s="179"/>
      <c r="V45" s="179"/>
      <c r="W45" s="179"/>
      <c r="X45" s="179"/>
      <c r="Y45" s="161"/>
      <c r="Z45" s="175">
        <v>23</v>
      </c>
      <c r="AA45" s="272" t="str">
        <f>VLOOKUP(BJ43,[1]eMHH!$I$4:$DV$3046,37,FALSE)</f>
        <v>Carpentry</v>
      </c>
      <c r="AB45" s="161"/>
      <c r="AC45" s="150"/>
      <c r="AD45" s="150"/>
      <c r="AE45" s="150"/>
      <c r="AF45" s="812">
        <v>34</v>
      </c>
      <c r="AG45" s="344" t="str">
        <f>VLOOKUP(BJ43,[1]eMHH!$I$4:$DV$3046,48,FALSE)</f>
        <v>Needlecraft</v>
      </c>
      <c r="AH45" s="161"/>
      <c r="AI45" s="161"/>
      <c r="AJ45" s="161"/>
      <c r="AK45" s="161"/>
      <c r="AL45" s="188"/>
      <c r="AM45" s="188"/>
      <c r="AN45" s="188"/>
      <c r="AO45" s="188"/>
      <c r="AP45" s="188"/>
      <c r="AQ45" s="188"/>
      <c r="AR45" s="188"/>
      <c r="AS45" s="175">
        <v>45</v>
      </c>
      <c r="AT45" s="215" t="str">
        <f>VLOOKUP(BJ43,[1]eMHH!$I$4:$DV$3046,59,FALSE)</f>
        <v>Military Service / Police / Army</v>
      </c>
      <c r="AU45" s="454"/>
      <c r="AV45" s="454"/>
      <c r="AW45" s="454"/>
      <c r="AX45" s="454"/>
      <c r="AY45" s="454"/>
      <c r="AZ45" s="454"/>
      <c r="BA45" s="454"/>
      <c r="BB45" s="454"/>
      <c r="BC45" s="454"/>
      <c r="BD45" s="454"/>
      <c r="BE45" s="454"/>
      <c r="BF45" s="454"/>
      <c r="BG45" s="454"/>
      <c r="BH45" s="454"/>
      <c r="BI45" s="813"/>
      <c r="BJ45" s="193">
        <f>VLOOKUP(BJ43,[1]eMHH!$I$4:$DV$3046,4,FALSE)</f>
        <v>8.01</v>
      </c>
      <c r="BK45" s="193"/>
    </row>
    <row r="46" spans="1:65" ht="14.25" customHeight="1">
      <c r="A46" s="175">
        <v>2</v>
      </c>
      <c r="B46" s="331" t="str">
        <f>VLOOKUP(BJ43,[1]eMHH!$I$4:$DV$3046,16,FALSE)</f>
        <v>Livestock Production for Home Consumption</v>
      </c>
      <c r="C46" s="62"/>
      <c r="D46" s="62"/>
      <c r="E46" s="62"/>
      <c r="F46" s="62"/>
      <c r="G46" s="62"/>
      <c r="H46" s="62"/>
      <c r="I46" s="62"/>
      <c r="J46" s="62"/>
      <c r="K46" s="62"/>
      <c r="L46" s="62"/>
      <c r="M46" s="62"/>
      <c r="N46" s="161"/>
      <c r="O46" s="175">
        <v>13</v>
      </c>
      <c r="P46" s="782" t="str">
        <f>VLOOKUP(BJ43,[1]eMHH!$I$4:$DV$3046,27,FALSE)</f>
        <v>Shepherding</v>
      </c>
      <c r="Q46" s="179"/>
      <c r="R46" s="179"/>
      <c r="S46" s="179"/>
      <c r="T46" s="179"/>
      <c r="U46" s="179"/>
      <c r="V46" s="179"/>
      <c r="W46" s="179"/>
      <c r="X46" s="179"/>
      <c r="Y46" s="161"/>
      <c r="Z46" s="175">
        <v>24</v>
      </c>
      <c r="AA46" s="246" t="str">
        <f>VLOOKUP(BJ43,[1]eMHH!$I$4:$DV$3046,38,FALSE)</f>
        <v>Steelwork (Blacksmith)</v>
      </c>
      <c r="AB46" s="161"/>
      <c r="AC46" s="150"/>
      <c r="AD46" s="150"/>
      <c r="AE46" s="150"/>
      <c r="AF46" s="814">
        <v>35</v>
      </c>
      <c r="AG46" s="344" t="str">
        <f>VLOOKUP(BJ43,[1]eMHH!$I$4:$DV$3046,49,FALSE)</f>
        <v>Carpet Weaving</v>
      </c>
      <c r="AH46" s="161"/>
      <c r="AI46" s="161"/>
      <c r="AJ46" s="178"/>
      <c r="AK46" s="188"/>
      <c r="AL46" s="188"/>
      <c r="AM46" s="188"/>
      <c r="AN46" s="188"/>
      <c r="AO46" s="188"/>
      <c r="AP46" s="188"/>
      <c r="AQ46" s="188"/>
      <c r="AR46" s="188"/>
      <c r="AS46" s="200">
        <v>46</v>
      </c>
      <c r="AT46" s="386" t="str">
        <f>VLOOKUP(BJ43,[1]eMHH!$I$4:$DV$3046,60,FALSE)</f>
        <v>Remittances from Family Members Away from Home</v>
      </c>
      <c r="AU46" s="387"/>
      <c r="AV46" s="387"/>
      <c r="AW46" s="387"/>
      <c r="AX46" s="387"/>
      <c r="AY46" s="387"/>
      <c r="AZ46" s="387"/>
      <c r="BA46" s="387"/>
      <c r="BB46" s="387"/>
      <c r="BC46" s="387"/>
      <c r="BD46" s="387"/>
      <c r="BE46" s="387"/>
      <c r="BF46" s="387"/>
      <c r="BG46" s="387"/>
      <c r="BH46" s="387"/>
      <c r="BI46" s="388"/>
      <c r="BJ46" s="210"/>
      <c r="BK46" s="210"/>
    </row>
    <row r="47" spans="1:65" ht="14.25" customHeight="1">
      <c r="A47" s="175">
        <v>3</v>
      </c>
      <c r="B47" s="199" t="str">
        <f>VLOOKUP(BJ43,[1]eMHH!$I$4:$DV$3046,17,FALSE)</f>
        <v>Production and Sale of Field Crops</v>
      </c>
      <c r="C47" s="62"/>
      <c r="D47" s="62"/>
      <c r="E47" s="784"/>
      <c r="F47" s="781"/>
      <c r="G47" s="66"/>
      <c r="H47" s="66"/>
      <c r="I47" s="62"/>
      <c r="J47" s="784"/>
      <c r="K47" s="150"/>
      <c r="L47" s="66"/>
      <c r="M47" s="66"/>
      <c r="N47" s="161"/>
      <c r="O47" s="175">
        <v>14</v>
      </c>
      <c r="P47" s="179" t="str">
        <f>VLOOKUP(BJ43,[1]eMHH!$I$4:$DV$3046,28,FALSE)</f>
        <v>Taxi / Transportation</v>
      </c>
      <c r="Q47" s="161"/>
      <c r="R47" s="161"/>
      <c r="S47" s="150"/>
      <c r="T47" s="161"/>
      <c r="U47" s="161"/>
      <c r="V47" s="178"/>
      <c r="W47" s="179"/>
      <c r="X47" s="161"/>
      <c r="Y47" s="161"/>
      <c r="Z47" s="175">
        <v>25</v>
      </c>
      <c r="AA47" s="246" t="str">
        <f>VLOOKUP(BJ43,[1]eMHH!$I$4:$DV$3046,39,FALSE)</f>
        <v>Brick Maker</v>
      </c>
      <c r="AB47" s="161"/>
      <c r="AC47" s="150"/>
      <c r="AD47" s="150"/>
      <c r="AE47" s="150"/>
      <c r="AF47" s="814">
        <v>36</v>
      </c>
      <c r="AG47" s="344" t="str">
        <f>VLOOKUP(BJ43,[1]eMHH!$I$4:$DV$3046,50,FALSE)</f>
        <v>Lending Money</v>
      </c>
      <c r="AH47" s="161"/>
      <c r="AI47" s="161"/>
      <c r="AJ47" s="161"/>
      <c r="AK47" s="161"/>
      <c r="AM47" s="150"/>
      <c r="AO47" s="161"/>
      <c r="AP47" s="161"/>
      <c r="AQ47" s="161"/>
      <c r="AR47" s="161"/>
      <c r="AS47" s="206"/>
      <c r="AT47" s="390"/>
      <c r="AU47" s="391"/>
      <c r="AV47" s="391"/>
      <c r="AW47" s="391"/>
      <c r="AX47" s="391"/>
      <c r="AY47" s="391"/>
      <c r="AZ47" s="391"/>
      <c r="BA47" s="391"/>
      <c r="BB47" s="391"/>
      <c r="BC47" s="391"/>
      <c r="BD47" s="391"/>
      <c r="BE47" s="391"/>
      <c r="BF47" s="391"/>
      <c r="BG47" s="391"/>
      <c r="BH47" s="391"/>
      <c r="BI47" s="392"/>
      <c r="BJ47" s="338"/>
      <c r="BK47" s="338"/>
    </row>
    <row r="48" spans="1:65" ht="14.25" customHeight="1">
      <c r="A48" s="175">
        <v>4</v>
      </c>
      <c r="B48" s="199" t="str">
        <f>VLOOKUP(BJ43,[1]eMHH!$I$4:$DV$3046,18,FALSE)</f>
        <v>Production and Sale of Opium</v>
      </c>
      <c r="C48" s="62"/>
      <c r="D48" s="62"/>
      <c r="E48" s="62"/>
      <c r="F48" s="62"/>
      <c r="G48" s="62"/>
      <c r="H48" s="62"/>
      <c r="I48" s="62"/>
      <c r="J48" s="62"/>
      <c r="K48" s="62"/>
      <c r="L48" s="62"/>
      <c r="M48" s="62"/>
      <c r="N48" s="161"/>
      <c r="O48" s="175">
        <v>15</v>
      </c>
      <c r="P48" s="782" t="str">
        <f>VLOOKUP(BJ43,[1]eMHH!$I$4:$DV$3046,29,FALSE)</f>
        <v>Trading / Middleman</v>
      </c>
      <c r="Q48" s="161"/>
      <c r="R48" s="161"/>
      <c r="S48" s="150"/>
      <c r="T48" s="161"/>
      <c r="U48" s="161"/>
      <c r="V48" s="178"/>
      <c r="W48" s="179"/>
      <c r="X48" s="161"/>
      <c r="Y48" s="161"/>
      <c r="Z48" s="175">
        <v>26</v>
      </c>
      <c r="AA48" s="272" t="str">
        <f>VLOOKUP(BJ43,[1]eMHH!$I$4:$DV$3046,40,FALSE)</f>
        <v>Masonry</v>
      </c>
      <c r="AB48" s="161"/>
      <c r="AC48" s="781"/>
      <c r="AD48" s="781"/>
      <c r="AE48" s="781"/>
      <c r="AF48" s="814">
        <v>37</v>
      </c>
      <c r="AG48" s="344" t="str">
        <f>VLOOKUP(BJ43,[1]eMHH!$I$4:$DV$3046,51,FALSE)</f>
        <v>Doctor</v>
      </c>
      <c r="AH48" s="161"/>
      <c r="AI48" s="161"/>
      <c r="AJ48" s="161"/>
      <c r="AK48" s="161"/>
      <c r="AM48" s="150"/>
      <c r="AO48" s="161"/>
      <c r="AP48" s="161"/>
      <c r="AQ48" s="161"/>
      <c r="AR48" s="161"/>
      <c r="AS48" s="195">
        <v>47</v>
      </c>
      <c r="AT48" s="188" t="str">
        <f>VLOOKUP(BJ43,[1]eMHH!$I$4:$DV$3046,61,FALSE)</f>
        <v>Remittances from Seasonal Migrants</v>
      </c>
      <c r="AU48" s="161"/>
      <c r="AV48" s="161"/>
      <c r="AW48" s="161"/>
      <c r="AX48" s="161"/>
      <c r="AY48" s="161"/>
      <c r="AZ48" s="161"/>
      <c r="BA48" s="161"/>
      <c r="BB48" s="161"/>
      <c r="BC48" s="161"/>
      <c r="BD48" s="161"/>
      <c r="BE48" s="161"/>
      <c r="BF48" s="161"/>
      <c r="BG48" s="161"/>
      <c r="BH48" s="161"/>
      <c r="BI48" s="285"/>
      <c r="BJ48" s="229"/>
      <c r="BK48" s="229"/>
    </row>
    <row r="49" spans="1:69" ht="14.25" customHeight="1">
      <c r="A49" s="175">
        <v>5</v>
      </c>
      <c r="B49" s="199" t="str">
        <f>VLOOKUP(BJ43,[1]eMHH!$I$4:$DV$3046,19,FALSE)</f>
        <v>Production and Sale of Orchard Products</v>
      </c>
      <c r="C49" s="189"/>
      <c r="D49" s="189"/>
      <c r="E49" s="189"/>
      <c r="F49" s="189"/>
      <c r="G49" s="189"/>
      <c r="H49" s="189"/>
      <c r="I49" s="189"/>
      <c r="J49" s="189"/>
      <c r="K49" s="189"/>
      <c r="L49" s="189"/>
      <c r="M49" s="189"/>
      <c r="N49" s="161"/>
      <c r="O49" s="175">
        <v>16</v>
      </c>
      <c r="P49" s="782" t="str">
        <f>VLOOKUP(BJ43,[1]eMHH!$I$4:$DV$3046,30,FALSE)</f>
        <v>Sale of Firewood or Charcoal</v>
      </c>
      <c r="Q49" s="161"/>
      <c r="R49" s="161"/>
      <c r="S49" s="189"/>
      <c r="T49" s="161"/>
      <c r="U49" s="161"/>
      <c r="V49" s="178"/>
      <c r="W49" s="179"/>
      <c r="X49" s="161"/>
      <c r="Y49" s="161"/>
      <c r="Z49" s="175">
        <v>27</v>
      </c>
      <c r="AA49" s="246" t="str">
        <f>VLOOKUP(BJ43,[1]eMHH!$I$4:$DV$3046,41,FALSE)</f>
        <v>Construction Labor</v>
      </c>
      <c r="AB49" s="161"/>
      <c r="AC49" s="781"/>
      <c r="AD49" s="781"/>
      <c r="AE49" s="781"/>
      <c r="AF49" s="814">
        <v>38</v>
      </c>
      <c r="AG49" s="344" t="str">
        <f>VLOOKUP(BJ43,[1]eMHH!$I$4:$DV$3046,52,FALSE)</f>
        <v>Health Worker / Nurse / Midwife</v>
      </c>
      <c r="AH49" s="161"/>
      <c r="AI49" s="161"/>
      <c r="AJ49" s="161"/>
      <c r="AK49" s="161"/>
      <c r="AM49" s="150"/>
      <c r="AO49" s="161"/>
      <c r="AP49" s="161"/>
      <c r="AQ49" s="161"/>
      <c r="AR49" s="161"/>
      <c r="AS49" s="175">
        <v>48</v>
      </c>
      <c r="AT49" s="815" t="str">
        <f>VLOOKUP(BJ43,[1]eMHH!$I$4:$DV$3046,62,FALSE)</f>
        <v>Begging</v>
      </c>
      <c r="AU49" s="161"/>
      <c r="AV49" s="161"/>
      <c r="AW49" s="161"/>
      <c r="AX49" s="161"/>
      <c r="AY49" s="161"/>
      <c r="AZ49" s="161"/>
      <c r="BA49" s="161"/>
      <c r="BB49" s="161"/>
      <c r="BC49" s="161"/>
      <c r="BD49" s="161"/>
      <c r="BE49" s="161"/>
      <c r="BF49" s="161"/>
      <c r="BG49" s="161"/>
      <c r="BH49" s="161"/>
      <c r="BI49" s="285"/>
      <c r="BJ49" s="229"/>
      <c r="BK49" s="229"/>
    </row>
    <row r="50" spans="1:69" ht="14.25" customHeight="1">
      <c r="A50" s="175">
        <v>6</v>
      </c>
      <c r="B50" s="199" t="str">
        <f>VLOOKUP(BJ43,[1]eMHH!$I$4:$DV$3046,20,FALSE)</f>
        <v>Agricultural Wage Labour</v>
      </c>
      <c r="C50" s="189"/>
      <c r="D50" s="189"/>
      <c r="E50" s="189"/>
      <c r="F50" s="189"/>
      <c r="G50" s="189"/>
      <c r="H50" s="189"/>
      <c r="I50" s="189"/>
      <c r="J50" s="189"/>
      <c r="K50" s="189"/>
      <c r="L50" s="189"/>
      <c r="M50" s="189"/>
      <c r="N50" s="161"/>
      <c r="O50" s="175">
        <v>17</v>
      </c>
      <c r="P50" s="782" t="str">
        <f>VLOOKUP(BJ43,[1]eMHH!$I$4:$DV$3046,31,FALSE)</f>
        <v>Collector and Seller of Bushes</v>
      </c>
      <c r="Q50" s="161"/>
      <c r="R50" s="161"/>
      <c r="S50" s="189"/>
      <c r="T50" s="161"/>
      <c r="U50" s="161"/>
      <c r="V50" s="178"/>
      <c r="W50" s="179"/>
      <c r="X50" s="161"/>
      <c r="Y50" s="161"/>
      <c r="Z50" s="175">
        <v>28</v>
      </c>
      <c r="AA50" s="246" t="str">
        <f>VLOOKUP(BJ43,[1]eMHH!$I$4:$DV$3046,42,FALSE)</f>
        <v>Casual Labor</v>
      </c>
      <c r="AB50" s="161"/>
      <c r="AC50" s="62"/>
      <c r="AD50" s="62"/>
      <c r="AE50" s="62"/>
      <c r="AF50" s="814">
        <v>39</v>
      </c>
      <c r="AG50" s="344" t="str">
        <f>VLOOKUP(BJ43,[1]eMHH!$I$4:$DV$3046,53,FALSE)</f>
        <v>Principal / Teacher Manager / Teacher</v>
      </c>
      <c r="AH50" s="161"/>
      <c r="AI50" s="161"/>
      <c r="AJ50" s="161"/>
      <c r="AK50" s="161"/>
      <c r="AM50" s="66"/>
      <c r="AO50" s="161"/>
      <c r="AP50" s="161"/>
      <c r="AQ50" s="161"/>
      <c r="AR50" s="161"/>
      <c r="AS50" s="195">
        <v>49</v>
      </c>
      <c r="AT50" s="810" t="str">
        <f>VLOOKUP(BJ43,[1]eMHH!$I$4:$DV$3046,63,FALSE)</f>
        <v>Borrowing</v>
      </c>
      <c r="AU50" s="161"/>
      <c r="AV50" s="161"/>
      <c r="AW50" s="161"/>
      <c r="AX50" s="161"/>
      <c r="AY50" s="663"/>
      <c r="AZ50" s="663"/>
      <c r="BA50" s="663"/>
      <c r="BB50" s="663"/>
      <c r="BC50" s="663"/>
      <c r="BD50" s="663"/>
      <c r="BE50" s="663"/>
      <c r="BF50" s="663"/>
      <c r="BG50" s="663"/>
      <c r="BH50" s="663"/>
      <c r="BI50" s="786" t="s">
        <v>0</v>
      </c>
      <c r="BJ50" s="577"/>
      <c r="BK50" s="577"/>
    </row>
    <row r="51" spans="1:69" ht="14.25" customHeight="1">
      <c r="A51" s="175">
        <v>7</v>
      </c>
      <c r="B51" s="199" t="str">
        <f>VLOOKUP(BJ43,[1]eMHH!$I$4:$DV$3046,21,FALSE)</f>
        <v>Opium Wage Labour</v>
      </c>
      <c r="C51" s="788"/>
      <c r="D51" s="788"/>
      <c r="E51" s="788"/>
      <c r="F51" s="788"/>
      <c r="G51" s="788"/>
      <c r="H51" s="789"/>
      <c r="I51" s="788"/>
      <c r="J51" s="788"/>
      <c r="K51" s="788"/>
      <c r="L51" s="788"/>
      <c r="M51" s="788"/>
      <c r="N51" s="161"/>
      <c r="O51" s="214">
        <v>18</v>
      </c>
      <c r="P51" s="782" t="str">
        <f>VLOOKUP(BJ43,[1]eMHH!$I$4:$DV$3046,32,FALSE)</f>
        <v>Cross Border Trade</v>
      </c>
      <c r="Q51" s="161"/>
      <c r="R51" s="161"/>
      <c r="S51" s="788"/>
      <c r="T51" s="161"/>
      <c r="U51" s="161"/>
      <c r="V51" s="178"/>
      <c r="W51" s="179"/>
      <c r="X51" s="161"/>
      <c r="Y51" s="161"/>
      <c r="Z51" s="175">
        <v>29</v>
      </c>
      <c r="AA51" s="188" t="str">
        <f>VLOOKUP(BJ43,[1]eMHH!$I$4:$DV$3046,43,FALSE)</f>
        <v>Welding</v>
      </c>
      <c r="AB51" s="161"/>
      <c r="AC51" s="62"/>
      <c r="AD51" s="62"/>
      <c r="AE51" s="62"/>
      <c r="AF51" s="814">
        <v>40</v>
      </c>
      <c r="AG51" s="344" t="str">
        <f>VLOOKUP(BJ43,[1]eMHH!$I$4:$DV$3046,54,FALSE)</f>
        <v>Malik / Arbab / Qariyadar</v>
      </c>
      <c r="AH51" s="161"/>
      <c r="AI51" s="161"/>
      <c r="AJ51" s="161"/>
      <c r="AK51" s="161"/>
      <c r="AM51" s="62"/>
      <c r="AO51" s="161"/>
      <c r="AP51" s="161"/>
      <c r="AQ51" s="161"/>
      <c r="AR51" s="161"/>
      <c r="AS51" s="195">
        <v>50</v>
      </c>
      <c r="AT51" s="816" t="str">
        <f>VLOOKUP(BJ43,[1]eMHH!$I$4:$DV$3046,64,FALSE)</f>
        <v>Sale of Household Assets</v>
      </c>
      <c r="AU51" s="331"/>
      <c r="AV51" s="199"/>
      <c r="AW51" s="199"/>
      <c r="AX51" s="199"/>
      <c r="AY51" s="199"/>
      <c r="AZ51" s="199"/>
      <c r="BA51" s="199"/>
      <c r="BB51" s="199"/>
      <c r="BC51" s="199"/>
      <c r="BD51" s="199"/>
      <c r="BE51" s="199"/>
      <c r="BF51" s="199"/>
      <c r="BG51" s="199"/>
      <c r="BH51" s="199"/>
      <c r="BI51" s="175" t="s">
        <v>1</v>
      </c>
      <c r="BJ51" s="229"/>
      <c r="BK51" s="577"/>
    </row>
    <row r="52" spans="1:69" ht="14.25" customHeight="1">
      <c r="A52" s="175">
        <v>8</v>
      </c>
      <c r="B52" s="199" t="str">
        <f>VLOOKUP(BJ43,[1]eMHH!$I$4:$DV$3046,22,FALSE)</f>
        <v>Production and Sale of Live Animals</v>
      </c>
      <c r="C52" s="788"/>
      <c r="D52" s="788"/>
      <c r="E52" s="788"/>
      <c r="F52" s="788"/>
      <c r="G52" s="788"/>
      <c r="H52" s="788"/>
      <c r="I52" s="788"/>
      <c r="J52" s="788"/>
      <c r="K52" s="788"/>
      <c r="L52" s="788"/>
      <c r="M52" s="788"/>
      <c r="N52" s="161"/>
      <c r="O52" s="175">
        <v>19</v>
      </c>
      <c r="P52" s="782" t="str">
        <f>VLOOKUP(BJ43,[1]eMHH!$I$4:$DV$3046,33,FALSE)</f>
        <v>Smuggling</v>
      </c>
      <c r="Q52" s="179"/>
      <c r="R52" s="179"/>
      <c r="S52" s="179"/>
      <c r="T52" s="179"/>
      <c r="U52" s="179"/>
      <c r="V52" s="179"/>
      <c r="W52" s="179"/>
      <c r="X52" s="179"/>
      <c r="Y52" s="790"/>
      <c r="Z52" s="175">
        <v>30</v>
      </c>
      <c r="AA52" s="188" t="str">
        <f>VLOOKUP(BJ43,[1]eMHH!$I$4:$DV$3046,44,FALSE)</f>
        <v>Tinsmith</v>
      </c>
      <c r="AB52" s="161"/>
      <c r="AC52" s="62"/>
      <c r="AD52" s="62"/>
      <c r="AE52" s="62"/>
      <c r="AF52" s="814">
        <v>41</v>
      </c>
      <c r="AG52" s="344" t="str">
        <f>VLOOKUP(BJ43,[1]eMHH!$I$4:$DV$3046,55,FALSE)</f>
        <v>Village Leader</v>
      </c>
      <c r="AH52" s="161"/>
      <c r="AI52" s="161"/>
      <c r="AJ52" s="161"/>
      <c r="AK52" s="161"/>
      <c r="AM52" s="62"/>
      <c r="AO52" s="161"/>
      <c r="AP52" s="161"/>
      <c r="AQ52" s="161"/>
      <c r="AR52" s="161"/>
      <c r="AS52" s="257" t="s">
        <v>9</v>
      </c>
      <c r="AT52" s="420" t="s">
        <v>109</v>
      </c>
      <c r="AU52" s="791"/>
      <c r="AV52" s="792"/>
      <c r="AW52" s="792"/>
      <c r="AX52" s="792"/>
      <c r="AY52" s="792"/>
      <c r="AZ52" s="792"/>
      <c r="BA52" s="792"/>
      <c r="BB52" s="792"/>
      <c r="BC52" s="792"/>
      <c r="BD52" s="792"/>
      <c r="BE52" s="792"/>
      <c r="BF52" s="792"/>
      <c r="BG52" s="792"/>
      <c r="BH52" s="792"/>
      <c r="BI52" s="793"/>
      <c r="BJ52" s="229"/>
      <c r="BK52" s="210"/>
    </row>
    <row r="53" spans="1:69" ht="14.25" customHeight="1">
      <c r="A53" s="175">
        <v>9</v>
      </c>
      <c r="B53" s="199" t="str">
        <f>VLOOKUP(BJ43,[1]eMHH!$I$4:$DV$3046,23,FALSE)</f>
        <v>Butcher</v>
      </c>
      <c r="C53" s="62"/>
      <c r="D53" s="62"/>
      <c r="E53" s="62"/>
      <c r="F53" s="62"/>
      <c r="G53" s="62"/>
      <c r="H53" s="62"/>
      <c r="I53" s="62"/>
      <c r="J53" s="784"/>
      <c r="K53" s="781"/>
      <c r="L53" s="784"/>
      <c r="M53" s="781"/>
      <c r="N53" s="161"/>
      <c r="O53" s="195">
        <v>20</v>
      </c>
      <c r="P53" s="782" t="str">
        <f>VLOOKUP(BJ43,[1]eMHH!$I$4:$DV$3046,34,FALSE)</f>
        <v>Shopkeeper</v>
      </c>
      <c r="Q53" s="179"/>
      <c r="R53" s="179"/>
      <c r="S53" s="179"/>
      <c r="T53" s="179"/>
      <c r="U53" s="179"/>
      <c r="V53" s="179"/>
      <c r="W53" s="179"/>
      <c r="X53" s="179"/>
      <c r="Y53" s="790"/>
      <c r="Z53" s="195">
        <v>31</v>
      </c>
      <c r="AA53" s="188" t="str">
        <f>VLOOKUP(BJ43,[1]eMHH!$I$4:$DV$3046,45,FALSE)</f>
        <v>Barber</v>
      </c>
      <c r="AB53" s="161"/>
      <c r="AC53" s="62"/>
      <c r="AD53" s="62"/>
      <c r="AE53" s="62"/>
      <c r="AF53" s="814">
        <v>42</v>
      </c>
      <c r="AG53" s="344" t="str">
        <f>VLOOKUP(BJ43,[1]eMHH!$I$4:$DV$3046,56,FALSE)</f>
        <v>Job with Government</v>
      </c>
      <c r="AH53" s="161"/>
      <c r="AI53" s="161"/>
      <c r="AJ53" s="161"/>
      <c r="AK53" s="161"/>
      <c r="AM53" s="150"/>
      <c r="AO53" s="161"/>
      <c r="AP53" s="161"/>
      <c r="AQ53" s="161"/>
      <c r="AR53" s="161"/>
      <c r="AS53" s="257"/>
      <c r="AT53" s="420"/>
      <c r="AU53" s="776"/>
      <c r="AV53" s="777"/>
      <c r="AW53" s="777"/>
      <c r="AX53" s="777"/>
      <c r="AY53" s="777"/>
      <c r="AZ53" s="777"/>
      <c r="BA53" s="777"/>
      <c r="BB53" s="777"/>
      <c r="BC53" s="777"/>
      <c r="BD53" s="777"/>
      <c r="BE53" s="777"/>
      <c r="BF53" s="777"/>
      <c r="BG53" s="777"/>
      <c r="BH53" s="777"/>
      <c r="BI53" s="793"/>
      <c r="BJ53" s="210"/>
      <c r="BK53" s="210"/>
    </row>
    <row r="54" spans="1:69" ht="14.25" customHeight="1">
      <c r="A54" s="175">
        <v>10</v>
      </c>
      <c r="B54" s="331" t="str">
        <f>VLOOKUP(BJ43,[1]eMHH!$I$4:$DV$3046,24,FALSE)</f>
        <v>Production and Sale of Leather, Skins &amp; Wool</v>
      </c>
      <c r="C54" s="66"/>
      <c r="D54" s="66"/>
      <c r="E54" s="66"/>
      <c r="F54" s="66"/>
      <c r="G54" s="66"/>
      <c r="H54" s="66"/>
      <c r="I54" s="66"/>
      <c r="J54" s="66"/>
      <c r="K54" s="66"/>
      <c r="L54" s="62"/>
      <c r="M54" s="66"/>
      <c r="N54" s="161"/>
      <c r="O54" s="195">
        <v>21</v>
      </c>
      <c r="P54" s="782" t="str">
        <f>VLOOKUP(BJ43,[1]eMHH!$I$4:$DV$3046,35,FALSE)</f>
        <v>Milling</v>
      </c>
      <c r="Q54" s="161"/>
      <c r="R54" s="161"/>
      <c r="S54" s="66"/>
      <c r="T54" s="161"/>
      <c r="U54" s="161"/>
      <c r="V54" s="178"/>
      <c r="W54" s="179"/>
      <c r="X54" s="161"/>
      <c r="Y54" s="161"/>
      <c r="Z54" s="175">
        <v>32</v>
      </c>
      <c r="AA54" s="810" t="str">
        <f>VLOOKUP(BJ43,[1]eMHH!$I$4:$DV$3046,46,FALSE)</f>
        <v xml:space="preserve">Baker </v>
      </c>
      <c r="AB54" s="161"/>
      <c r="AC54" s="66"/>
      <c r="AD54" s="66"/>
      <c r="AE54" s="66"/>
      <c r="AF54" s="814">
        <v>43</v>
      </c>
      <c r="AG54" s="344" t="str">
        <f>VLOOKUP(BJ43,[1]eMHH!$I$4:$DV$3046,57,FALSE)</f>
        <v>Job with Non-Government Organization</v>
      </c>
      <c r="AH54" s="161"/>
      <c r="AI54" s="161"/>
      <c r="AJ54" s="161"/>
      <c r="AK54" s="161"/>
      <c r="AL54" s="66"/>
      <c r="AM54" s="66"/>
      <c r="AO54" s="161"/>
      <c r="AP54" s="161"/>
      <c r="AQ54" s="161"/>
      <c r="AR54" s="161"/>
      <c r="AS54" s="257"/>
      <c r="AT54" s="420"/>
      <c r="AU54" s="776"/>
      <c r="AV54" s="777"/>
      <c r="AW54" s="777"/>
      <c r="AX54" s="777"/>
      <c r="AY54" s="777"/>
      <c r="AZ54" s="777"/>
      <c r="BA54" s="777"/>
      <c r="BB54" s="777"/>
      <c r="BC54" s="777"/>
      <c r="BD54" s="777"/>
      <c r="BE54" s="777"/>
      <c r="BF54" s="777"/>
      <c r="BG54" s="777"/>
      <c r="BH54" s="777"/>
      <c r="BI54" s="793"/>
      <c r="BJ54" s="338"/>
      <c r="BK54" s="338"/>
    </row>
    <row r="55" spans="1:69" ht="14.25" customHeight="1">
      <c r="A55" s="195">
        <v>11</v>
      </c>
      <c r="B55" s="794" t="str">
        <f>VLOOKUP(BJ43,[1]eMHH!$I$4:$DV$3046,25,FALSE)</f>
        <v>Production and Sale of Dairy Products (Milk, Cheese, or Curd)</v>
      </c>
      <c r="C55" s="355"/>
      <c r="D55" s="355"/>
      <c r="E55" s="355"/>
      <c r="F55" s="355"/>
      <c r="G55" s="355"/>
      <c r="H55" s="355"/>
      <c r="I55" s="355"/>
      <c r="J55" s="355"/>
      <c r="K55" s="355"/>
      <c r="L55" s="356"/>
      <c r="M55" s="355"/>
      <c r="N55" s="220"/>
      <c r="O55" s="175">
        <v>22</v>
      </c>
      <c r="P55" s="794" t="str">
        <f>VLOOKUP(BJ43,[1]eMHH!$I$4:$DV$3046,36,FALSE)</f>
        <v xml:space="preserve">Mining </v>
      </c>
      <c r="Q55" s="220"/>
      <c r="R55" s="220"/>
      <c r="S55" s="355"/>
      <c r="T55" s="220"/>
      <c r="U55" s="220"/>
      <c r="V55" s="221"/>
      <c r="W55" s="342"/>
      <c r="X55" s="220"/>
      <c r="Y55" s="424"/>
      <c r="Z55" s="812">
        <v>33</v>
      </c>
      <c r="AA55" s="219" t="str">
        <f>VLOOKUP(BJ43,[1]eMHH!$I$4:$DV$3046,47,FALSE)</f>
        <v>Tailor</v>
      </c>
      <c r="AB55" s="220"/>
      <c r="AC55" s="355"/>
      <c r="AD55" s="355"/>
      <c r="AE55" s="355"/>
      <c r="AF55" s="175">
        <v>44</v>
      </c>
      <c r="AG55" s="414" t="str">
        <f>VLOOKUP(BJ43,[1]eMHH!$I$4:$DV$3046,58,FALSE)</f>
        <v>Job with Company or Private Sector</v>
      </c>
      <c r="AH55" s="220"/>
      <c r="AI55" s="220"/>
      <c r="AJ55" s="221"/>
      <c r="AK55" s="205"/>
      <c r="AL55" s="355"/>
      <c r="AM55" s="355"/>
      <c r="AN55" s="44"/>
      <c r="AO55" s="220"/>
      <c r="AP55" s="220"/>
      <c r="AQ55" s="220"/>
      <c r="AR55" s="220"/>
      <c r="AS55" s="257"/>
      <c r="AT55" s="420"/>
      <c r="AU55" s="778"/>
      <c r="AV55" s="779"/>
      <c r="AW55" s="779"/>
      <c r="AX55" s="779"/>
      <c r="AY55" s="779"/>
      <c r="AZ55" s="779"/>
      <c r="BA55" s="779"/>
      <c r="BB55" s="779"/>
      <c r="BC55" s="779"/>
      <c r="BD55" s="779"/>
      <c r="BE55" s="779"/>
      <c r="BF55" s="779"/>
      <c r="BG55" s="779"/>
      <c r="BH55" s="779"/>
      <c r="BI55" s="798"/>
      <c r="BJ55" s="338"/>
      <c r="BK55" s="338"/>
    </row>
    <row r="56" spans="1:69" ht="6" customHeight="1">
      <c r="A56" s="178"/>
      <c r="B56" s="179"/>
      <c r="C56" s="161"/>
      <c r="D56" s="161"/>
      <c r="E56" s="161"/>
      <c r="F56" s="161"/>
      <c r="G56" s="161"/>
      <c r="H56" s="161"/>
      <c r="K56" s="161"/>
      <c r="L56" s="161"/>
      <c r="M56" s="161"/>
      <c r="N56" s="161"/>
      <c r="O56" s="161"/>
      <c r="P56" s="161"/>
      <c r="Q56" s="178"/>
      <c r="R56" s="179"/>
      <c r="S56" s="161"/>
      <c r="T56" s="199"/>
      <c r="V56" s="161"/>
      <c r="W56" s="161"/>
      <c r="AB56" s="199"/>
      <c r="AC56" s="199"/>
      <c r="AD56" s="161"/>
      <c r="AE56" s="161"/>
      <c r="AF56" s="178"/>
      <c r="AG56" s="179"/>
      <c r="AH56" s="199"/>
      <c r="AM56" s="161"/>
      <c r="AN56" s="161"/>
      <c r="AO56" s="161"/>
      <c r="AP56" s="161"/>
      <c r="AQ56" s="161"/>
      <c r="AR56" s="161"/>
      <c r="AS56" s="161"/>
      <c r="AT56" s="332"/>
      <c r="AU56" s="179"/>
      <c r="AV56" s="161"/>
      <c r="AW56" s="161"/>
      <c r="AX56" s="161"/>
      <c r="AY56" s="161"/>
      <c r="AZ56" s="161"/>
      <c r="BA56" s="161"/>
      <c r="BB56" s="161"/>
      <c r="BC56" s="161"/>
      <c r="BD56" s="161"/>
      <c r="BE56" s="161"/>
      <c r="BF56" s="161"/>
      <c r="BG56" s="161"/>
      <c r="BH56" s="161"/>
      <c r="BI56" s="161"/>
      <c r="BJ56" s="455"/>
      <c r="BK56" s="455"/>
    </row>
    <row r="57" spans="1:69" ht="15" customHeight="1">
      <c r="A57" s="172">
        <f>VLOOKUP(BJ60,[1]eMHH!$F$4:$H$3000,3,FALSE)</f>
        <v>7.0799999999999983</v>
      </c>
      <c r="B57" s="311"/>
      <c r="C57" s="226" t="str">
        <f>VLOOKUP(BJ60,[1]eMHH!$I$4:$DV$515,13,FALSE)</f>
        <v>In which seasons did this {activity / work / occupation} bring income to the household?</v>
      </c>
      <c r="D57" s="159"/>
      <c r="E57" s="159"/>
      <c r="F57" s="159"/>
      <c r="G57" s="159"/>
      <c r="H57" s="159"/>
      <c r="I57" s="159"/>
      <c r="J57" s="159"/>
      <c r="K57" s="159"/>
      <c r="L57" s="159"/>
      <c r="M57" s="159"/>
      <c r="N57" s="159"/>
      <c r="O57" s="159"/>
      <c r="P57" s="159"/>
      <c r="Q57" s="159"/>
      <c r="R57" s="159"/>
      <c r="S57" s="160"/>
      <c r="U57" s="549"/>
      <c r="V57" s="172">
        <f>VLOOKUP(BJ57,[1]eMHH!$F$4:$H$3000,3,FALSE)</f>
        <v>7.0899999999999981</v>
      </c>
      <c r="W57" s="311"/>
      <c r="X57" s="226" t="str">
        <f>VLOOKUP(BJ57,[1]eMHH!$I$4:$DV$515,13,FALSE)</f>
        <v>During the past 12 months, how much income would you estimate this {activity / work / occupation} has brought to the household?</v>
      </c>
      <c r="Y57" s="159"/>
      <c r="Z57" s="159"/>
      <c r="AA57" s="159"/>
      <c r="AB57" s="159"/>
      <c r="AC57" s="159"/>
      <c r="AD57" s="159"/>
      <c r="AE57" s="159"/>
      <c r="AF57" s="159"/>
      <c r="AG57" s="159"/>
      <c r="AH57" s="159"/>
      <c r="AI57" s="159"/>
      <c r="AJ57" s="159"/>
      <c r="AK57" s="159"/>
      <c r="AL57" s="159"/>
      <c r="AM57" s="159"/>
      <c r="AN57" s="159"/>
      <c r="AO57" s="159"/>
      <c r="AP57" s="159"/>
      <c r="AQ57" s="159"/>
      <c r="AR57" s="159"/>
      <c r="AS57" s="159"/>
      <c r="AT57" s="159"/>
      <c r="AU57" s="159"/>
      <c r="AV57" s="159"/>
      <c r="AW57" s="159"/>
      <c r="AX57" s="159"/>
      <c r="AY57" s="159"/>
      <c r="AZ57" s="159"/>
      <c r="BA57" s="159"/>
      <c r="BB57" s="159"/>
      <c r="BC57" s="159"/>
      <c r="BD57" s="159"/>
      <c r="BE57" s="159"/>
      <c r="BF57" s="159"/>
      <c r="BG57" s="159"/>
      <c r="BH57" s="159"/>
      <c r="BI57" s="160"/>
      <c r="BJ57" s="174">
        <v>8.1199999999999992</v>
      </c>
      <c r="BK57" s="174"/>
    </row>
    <row r="58" spans="1:69" ht="14.25" customHeight="1">
      <c r="A58" s="404" t="str">
        <f>VLOOKUP(BJ60,[1]eMHH!$I$4:$DV$515,14,FALSE)</f>
        <v>[MARK ALL MENTIONED]</v>
      </c>
      <c r="B58" s="546"/>
      <c r="C58" s="546"/>
      <c r="D58" s="546"/>
      <c r="E58" s="546"/>
      <c r="F58" s="546"/>
      <c r="G58" s="546"/>
      <c r="H58" s="546"/>
      <c r="I58" s="546"/>
      <c r="J58" s="546"/>
      <c r="K58" s="546"/>
      <c r="L58" s="546"/>
      <c r="M58" s="546"/>
      <c r="N58" s="546"/>
      <c r="O58" s="546"/>
      <c r="P58" s="546"/>
      <c r="Q58" s="546"/>
      <c r="R58" s="546"/>
      <c r="S58" s="547"/>
      <c r="U58" s="549"/>
      <c r="V58" s="692" t="str">
        <f>VLOOKUP(BJ57,[1]eMHH!$I$4:$DV$515,14,FALSE)</f>
        <v>[IF IN KIND, ESTIMATE VALUE AND MARK "ESTIMATED BY ENUMERATOR"]</v>
      </c>
      <c r="W58" s="676"/>
      <c r="X58" s="676"/>
      <c r="Y58" s="676"/>
      <c r="Z58" s="676"/>
      <c r="AA58" s="676"/>
      <c r="AB58" s="676"/>
      <c r="AC58" s="676"/>
      <c r="AD58" s="676"/>
      <c r="AE58" s="676"/>
      <c r="AF58" s="676"/>
      <c r="AG58" s="676"/>
      <c r="AH58" s="676"/>
      <c r="AI58" s="676"/>
      <c r="AJ58" s="676"/>
      <c r="AK58" s="676"/>
      <c r="AL58" s="676"/>
      <c r="AM58" s="676"/>
      <c r="AN58" s="676"/>
      <c r="AO58" s="676"/>
      <c r="AP58" s="676"/>
      <c r="AQ58" s="676"/>
      <c r="AR58" s="676"/>
      <c r="AS58" s="676"/>
      <c r="AT58" s="676"/>
      <c r="AU58" s="676"/>
      <c r="AV58" s="676"/>
      <c r="AW58" s="676"/>
      <c r="AX58" s="676"/>
      <c r="AY58" s="676"/>
      <c r="AZ58" s="676"/>
      <c r="BA58" s="676"/>
      <c r="BB58" s="676"/>
      <c r="BC58" s="676"/>
      <c r="BD58" s="676"/>
      <c r="BE58" s="676"/>
      <c r="BF58" s="676"/>
      <c r="BG58" s="676"/>
      <c r="BH58" s="350"/>
      <c r="BI58" s="351"/>
      <c r="BJ58" s="186">
        <f>VLOOKUP(BJ57,[1]eMHH!$I$4:$DV$515,65,FALSE)</f>
        <v>2</v>
      </c>
      <c r="BK58" s="186"/>
    </row>
    <row r="59" spans="1:69" ht="14.25" customHeight="1">
      <c r="A59" s="195">
        <v>1</v>
      </c>
      <c r="B59" s="199" t="str">
        <f>VLOOKUP(BJ60,[1]eMHH!$I$4:$DU$515,15,FALSE)</f>
        <v>Summer 2011</v>
      </c>
      <c r="C59" s="177"/>
      <c r="D59" s="177"/>
      <c r="E59" s="177"/>
      <c r="F59" s="177"/>
      <c r="G59" s="177"/>
      <c r="H59" s="161"/>
      <c r="I59" s="195">
        <v>4</v>
      </c>
      <c r="J59" s="321" t="str">
        <f>VLOOKUP(BJ60,[1]eMHH!$I$4:$DU$515,18,FALSE)</f>
        <v>Fall 2010</v>
      </c>
      <c r="K59" s="218"/>
      <c r="L59" s="218"/>
      <c r="M59" s="196"/>
      <c r="N59" s="177"/>
      <c r="O59" s="266">
        <v>7</v>
      </c>
      <c r="P59" s="331" t="str">
        <f>VLOOKUP(BJ60,[1]eMHH!$I$4:$DU$515,21,FALSE)</f>
        <v>All Seasons</v>
      </c>
      <c r="Q59" s="178"/>
      <c r="R59" s="284"/>
      <c r="S59" s="285"/>
      <c r="U59" s="549"/>
      <c r="V59" s="195" t="s">
        <v>6</v>
      </c>
      <c r="W59" s="324" t="str">
        <f>VLOOKUP(BJ57,[1]eMHH!$I$4:$DU$515,15,FALSE)</f>
        <v>Estimated by Enumerator</v>
      </c>
      <c r="X59" s="205"/>
      <c r="Y59" s="205"/>
      <c r="Z59" s="205"/>
      <c r="AA59" s="205"/>
      <c r="AB59" s="205"/>
      <c r="AC59" s="205"/>
      <c r="AD59" s="204"/>
      <c r="AE59" s="204"/>
      <c r="AF59" s="204"/>
      <c r="AG59" s="204"/>
      <c r="AH59" s="204"/>
      <c r="AI59" s="204"/>
      <c r="AJ59" s="204"/>
      <c r="AK59" s="204"/>
      <c r="AL59" s="204"/>
      <c r="AM59" s="204"/>
      <c r="AN59" s="204"/>
      <c r="AO59" s="220"/>
      <c r="AP59" s="220"/>
      <c r="AQ59" s="220"/>
      <c r="AR59" s="220"/>
      <c r="AS59" s="220"/>
      <c r="AT59" s="220"/>
      <c r="AU59" s="220"/>
      <c r="AV59" s="220"/>
      <c r="AW59" s="220"/>
      <c r="AX59" s="220"/>
      <c r="AY59" s="220"/>
      <c r="AZ59" s="220"/>
      <c r="BA59" s="220"/>
      <c r="BB59" s="220"/>
      <c r="BC59" s="220"/>
      <c r="BD59" s="220"/>
      <c r="BE59" s="220"/>
      <c r="BF59" s="220"/>
      <c r="BG59" s="220"/>
      <c r="BH59" s="175" t="s">
        <v>0</v>
      </c>
      <c r="BI59" s="175" t="s">
        <v>1</v>
      </c>
      <c r="BJ59" s="193">
        <f>VLOOKUP(BJ57,[1]eMHH!$I$4:$DV$3046,4,FALSE)</f>
        <v>0</v>
      </c>
      <c r="BK59" s="193"/>
    </row>
    <row r="60" spans="1:69" ht="14.25" customHeight="1">
      <c r="A60" s="175">
        <v>2</v>
      </c>
      <c r="B60" s="199" t="str">
        <f>VLOOKUP(BJ60,[1]eMHH!$I$4:$DU$515,16,FALSE)</f>
        <v>Spring 2011</v>
      </c>
      <c r="C60" s="177"/>
      <c r="D60" s="177"/>
      <c r="E60" s="177"/>
      <c r="F60" s="177"/>
      <c r="G60" s="177"/>
      <c r="H60" s="161"/>
      <c r="I60" s="175">
        <v>5</v>
      </c>
      <c r="J60" s="331" t="str">
        <f>VLOOKUP(BJ60,[1]eMHH!$I$4:$DU$515,19,FALSE)</f>
        <v>Summer 2010</v>
      </c>
      <c r="K60" s="161"/>
      <c r="L60" s="161"/>
      <c r="M60" s="284"/>
      <c r="N60" s="284"/>
      <c r="O60" s="799"/>
      <c r="P60" s="507"/>
      <c r="Q60" s="800"/>
      <c r="R60" s="801"/>
      <c r="S60" s="175" t="s">
        <v>0</v>
      </c>
      <c r="T60" s="284"/>
      <c r="U60" s="307"/>
      <c r="V60" s="4" t="s">
        <v>13</v>
      </c>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302" t="str">
        <f>VLOOKUP(BJ57,[1]eMHH!$I$4:$DU$515,16,FALSE)</f>
        <v>Afghani</v>
      </c>
      <c r="BG60" s="302"/>
      <c r="BH60" s="302"/>
      <c r="BI60" s="303"/>
      <c r="BJ60" s="228">
        <v>8.11</v>
      </c>
      <c r="BK60" s="330"/>
    </row>
    <row r="61" spans="1:69" ht="14.25" customHeight="1">
      <c r="A61" s="175">
        <v>3</v>
      </c>
      <c r="B61" s="324" t="str">
        <f>VLOOKUP(BJ60,[1]eMHH!$I$4:$DU$515,17,FALSE)</f>
        <v>Winter 2010-11</v>
      </c>
      <c r="C61" s="225"/>
      <c r="D61" s="225"/>
      <c r="E61" s="225"/>
      <c r="F61" s="225"/>
      <c r="G61" s="225"/>
      <c r="H61" s="424"/>
      <c r="I61" s="195">
        <v>6</v>
      </c>
      <c r="J61" s="324" t="str">
        <f>VLOOKUP(BJ60,[1]eMHH!$I$4:$DU$515,20,FALSE)</f>
        <v>Spring 2010</v>
      </c>
      <c r="K61" s="367"/>
      <c r="L61" s="342"/>
      <c r="M61" s="368"/>
      <c r="N61" s="368"/>
      <c r="O61" s="802"/>
      <c r="P61" s="280"/>
      <c r="Q61" s="802"/>
      <c r="R61" s="281"/>
      <c r="S61" s="175" t="s">
        <v>1</v>
      </c>
      <c r="T61" s="284"/>
      <c r="U61" s="307"/>
      <c r="V61" s="7"/>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8"/>
      <c r="BB61" s="8"/>
      <c r="BC61" s="8"/>
      <c r="BD61" s="8"/>
      <c r="BE61" s="8"/>
      <c r="BF61" s="208"/>
      <c r="BG61" s="208"/>
      <c r="BH61" s="208"/>
      <c r="BI61" s="209"/>
      <c r="BJ61" s="187">
        <f>VLOOKUP(BJ60,[1]eMHH!$I$4:$DV$515,65,FALSE)</f>
        <v>7</v>
      </c>
      <c r="BK61" s="320"/>
    </row>
    <row r="62" spans="1:69" ht="15.75" customHeight="1">
      <c r="A62" s="146"/>
      <c r="B62" s="146"/>
      <c r="C62" s="146"/>
      <c r="D62" s="146"/>
      <c r="E62" s="146"/>
      <c r="F62" s="146"/>
      <c r="G62" s="146"/>
      <c r="H62" s="146"/>
      <c r="I62" s="146"/>
      <c r="J62" s="146"/>
      <c r="K62" s="146"/>
      <c r="L62" s="146"/>
      <c r="M62" s="146"/>
      <c r="N62" s="146"/>
      <c r="O62" s="146"/>
      <c r="P62" s="146"/>
      <c r="Q62" s="146"/>
      <c r="R62" s="146"/>
      <c r="S62" s="146"/>
      <c r="T62" s="146"/>
      <c r="U62" s="146"/>
      <c r="V62" s="146"/>
      <c r="W62" s="146"/>
      <c r="X62" s="146"/>
      <c r="Y62" s="146"/>
      <c r="Z62" s="146"/>
      <c r="AA62" s="146"/>
      <c r="AB62" s="146"/>
      <c r="AC62" s="146"/>
      <c r="AD62" s="146"/>
      <c r="AE62" s="146"/>
      <c r="AF62" s="146"/>
      <c r="AG62" s="146"/>
      <c r="AH62" s="146"/>
      <c r="AI62" s="146"/>
      <c r="AJ62" s="146"/>
      <c r="AK62" s="146"/>
      <c r="AL62" s="146"/>
      <c r="AM62" s="41"/>
      <c r="AN62" s="41"/>
      <c r="AO62" s="41"/>
      <c r="AP62" s="41"/>
      <c r="BJ62" s="333">
        <f>VLOOKUP(BJ60,[1]eMHH!$I$4:$DV$3046,4,FALSE)</f>
        <v>0</v>
      </c>
      <c r="BK62" s="323"/>
    </row>
    <row r="64" spans="1:69">
      <c r="A64" s="343"/>
      <c r="B64" s="343"/>
      <c r="C64" s="189"/>
      <c r="D64" s="189"/>
      <c r="E64" s="189"/>
      <c r="F64" s="189"/>
      <c r="G64" s="189"/>
      <c r="H64" s="189"/>
      <c r="I64" s="189"/>
      <c r="J64" s="189"/>
      <c r="K64" s="189"/>
      <c r="L64" s="189"/>
      <c r="M64" s="189"/>
      <c r="N64" s="189"/>
      <c r="O64" s="189"/>
      <c r="P64" s="189"/>
      <c r="Q64" s="189"/>
      <c r="R64" s="189"/>
      <c r="S64" s="189"/>
      <c r="T64" s="210"/>
      <c r="U64" s="210"/>
      <c r="V64" s="343"/>
      <c r="W64" s="343"/>
      <c r="X64" s="189"/>
      <c r="Y64" s="189"/>
      <c r="Z64" s="189"/>
      <c r="AA64" s="189"/>
      <c r="AB64" s="189"/>
      <c r="AC64" s="189"/>
      <c r="AD64" s="189"/>
      <c r="AE64" s="189"/>
      <c r="AF64" s="189"/>
      <c r="AG64" s="189"/>
      <c r="AH64" s="189"/>
      <c r="AI64" s="189"/>
      <c r="AJ64" s="189"/>
      <c r="AK64" s="189"/>
      <c r="AL64" s="189"/>
      <c r="AM64" s="189"/>
      <c r="AN64" s="189"/>
      <c r="AO64" s="210"/>
      <c r="AP64" s="210"/>
      <c r="AQ64" s="343"/>
      <c r="AR64" s="343"/>
      <c r="AS64" s="189"/>
      <c r="AT64" s="189"/>
      <c r="AU64" s="189"/>
      <c r="AV64" s="189"/>
      <c r="AW64" s="189"/>
      <c r="AX64" s="189"/>
      <c r="AY64" s="189"/>
      <c r="AZ64" s="189"/>
      <c r="BA64" s="189"/>
      <c r="BB64" s="189"/>
      <c r="BC64" s="189"/>
      <c r="BD64" s="189"/>
      <c r="BE64" s="189"/>
      <c r="BF64" s="189"/>
      <c r="BG64" s="189"/>
      <c r="BH64" s="189"/>
      <c r="BI64" s="189"/>
      <c r="BJ64" s="210"/>
      <c r="BK64" s="210"/>
      <c r="BL64" s="41"/>
      <c r="BM64" s="41"/>
      <c r="BN64" s="41"/>
      <c r="BO64" s="41"/>
      <c r="BP64" s="41"/>
      <c r="BQ64" s="41"/>
    </row>
    <row r="65" spans="1:69">
      <c r="A65" s="343"/>
      <c r="B65" s="343"/>
      <c r="C65" s="189"/>
      <c r="D65" s="189"/>
      <c r="E65" s="189"/>
      <c r="F65" s="189"/>
      <c r="G65" s="189"/>
      <c r="H65" s="189"/>
      <c r="I65" s="189"/>
      <c r="J65" s="189"/>
      <c r="K65" s="189"/>
      <c r="L65" s="189"/>
      <c r="M65" s="189"/>
      <c r="N65" s="189"/>
      <c r="O65" s="189"/>
      <c r="P65" s="189"/>
      <c r="Q65" s="189"/>
      <c r="R65" s="189"/>
      <c r="S65" s="189"/>
      <c r="V65" s="817"/>
      <c r="W65" s="817"/>
      <c r="X65" s="817"/>
      <c r="Y65" s="817"/>
      <c r="Z65" s="817"/>
      <c r="AA65" s="817"/>
      <c r="AB65" s="817"/>
      <c r="AC65" s="817"/>
      <c r="AD65" s="817"/>
      <c r="AE65" s="817"/>
      <c r="AF65" s="817"/>
      <c r="AG65" s="817"/>
      <c r="AH65" s="817"/>
      <c r="AI65" s="817"/>
      <c r="AJ65" s="817"/>
      <c r="AK65" s="817"/>
      <c r="AL65" s="817"/>
      <c r="AM65" s="817"/>
      <c r="AN65" s="817"/>
      <c r="AO65" s="455"/>
      <c r="AP65" s="455"/>
      <c r="AQ65" s="343"/>
      <c r="AR65" s="343"/>
      <c r="AS65" s="189"/>
      <c r="AT65" s="189"/>
      <c r="AU65" s="189"/>
      <c r="AV65" s="189"/>
      <c r="AW65" s="189"/>
      <c r="AX65" s="189"/>
      <c r="AY65" s="189"/>
      <c r="AZ65" s="189"/>
      <c r="BA65" s="189"/>
      <c r="BB65" s="189"/>
      <c r="BC65" s="189"/>
      <c r="BD65" s="189"/>
      <c r="BE65" s="189"/>
      <c r="BF65" s="189"/>
      <c r="BG65" s="189"/>
      <c r="BH65" s="189"/>
      <c r="BI65" s="189"/>
      <c r="BJ65" s="14"/>
      <c r="BK65" s="14"/>
      <c r="BL65" s="41"/>
      <c r="BM65" s="41"/>
      <c r="BN65" s="41"/>
      <c r="BO65" s="41"/>
      <c r="BP65" s="41"/>
      <c r="BQ65" s="41"/>
    </row>
    <row r="66" spans="1:69" ht="15.75" customHeight="1">
      <c r="A66" s="343"/>
      <c r="B66" s="343"/>
      <c r="C66" s="189"/>
      <c r="D66" s="189"/>
      <c r="E66" s="189"/>
      <c r="F66" s="189"/>
      <c r="G66" s="189"/>
      <c r="H66" s="189"/>
      <c r="I66" s="189"/>
      <c r="J66" s="189"/>
      <c r="K66" s="189"/>
      <c r="L66" s="189"/>
      <c r="M66" s="189"/>
      <c r="N66" s="189"/>
      <c r="O66" s="189"/>
      <c r="P66" s="189"/>
      <c r="Q66" s="189"/>
      <c r="R66" s="189"/>
      <c r="S66" s="189"/>
      <c r="V66" s="817"/>
      <c r="W66" s="817"/>
      <c r="X66" s="817"/>
      <c r="Y66" s="817"/>
      <c r="Z66" s="817"/>
      <c r="AA66" s="817"/>
      <c r="AB66" s="817"/>
      <c r="AC66" s="817"/>
      <c r="AD66" s="817"/>
      <c r="AE66" s="817"/>
      <c r="AF66" s="817"/>
      <c r="AG66" s="817"/>
      <c r="AH66" s="817"/>
      <c r="AI66" s="817"/>
      <c r="AJ66" s="817"/>
      <c r="AK66" s="817"/>
      <c r="AL66" s="817"/>
      <c r="AM66" s="817"/>
      <c r="AN66" s="817"/>
      <c r="AO66" s="199"/>
      <c r="AQ66" s="41"/>
      <c r="AR66" s="41"/>
      <c r="AS66" s="41"/>
      <c r="AT66" s="41"/>
      <c r="AU66" s="41"/>
      <c r="AV66" s="41"/>
      <c r="AW66" s="41"/>
      <c r="AX66" s="41"/>
      <c r="AY66" s="41"/>
      <c r="AZ66" s="41"/>
      <c r="BA66" s="41"/>
      <c r="BB66" s="41"/>
      <c r="BC66" s="41"/>
      <c r="BD66" s="199"/>
      <c r="BE66" s="199"/>
      <c r="BF66" s="199"/>
      <c r="BG66" s="199"/>
      <c r="BH66" s="199"/>
      <c r="BI66" s="199"/>
      <c r="BJ66" s="455"/>
      <c r="BK66" s="455"/>
      <c r="BL66" s="41"/>
      <c r="BM66" s="41"/>
      <c r="BN66" s="41"/>
      <c r="BO66" s="41"/>
      <c r="BP66" s="41"/>
      <c r="BQ66" s="41"/>
    </row>
    <row r="67" spans="1:69" ht="16.5" customHeight="1">
      <c r="A67" s="178"/>
      <c r="B67" s="199"/>
      <c r="C67" s="41"/>
      <c r="D67" s="177"/>
      <c r="E67" s="177"/>
      <c r="F67" s="41"/>
      <c r="G67" s="41"/>
      <c r="H67" s="41"/>
      <c r="I67" s="178"/>
      <c r="J67" s="199"/>
      <c r="M67" s="41"/>
      <c r="N67" s="177"/>
      <c r="O67" s="41"/>
      <c r="P67" s="41"/>
      <c r="Q67" s="41"/>
      <c r="R67" s="41"/>
      <c r="S67" s="178"/>
      <c r="T67" s="338"/>
      <c r="U67" s="338"/>
      <c r="V67" s="178"/>
      <c r="W67" s="199"/>
      <c r="X67" s="199"/>
      <c r="Y67" s="199"/>
      <c r="Z67" s="199"/>
      <c r="AA67" s="199"/>
      <c r="AB67" s="199"/>
      <c r="AC67" s="199"/>
      <c r="AD67" s="199"/>
      <c r="AE67" s="199"/>
      <c r="AF67" s="199"/>
      <c r="AG67" s="199"/>
      <c r="AH67" s="199"/>
      <c r="AI67" s="199"/>
      <c r="AJ67" s="199"/>
      <c r="AK67" s="199"/>
      <c r="AL67" s="199"/>
      <c r="AM67" s="178"/>
      <c r="AN67" s="178"/>
      <c r="AQ67" s="41"/>
      <c r="AR67" s="41"/>
      <c r="AS67" s="41"/>
      <c r="AT67" s="41"/>
      <c r="AU67" s="41"/>
      <c r="AV67" s="41"/>
      <c r="AW67" s="41"/>
      <c r="AX67" s="41"/>
      <c r="AY67" s="41"/>
      <c r="AZ67" s="41"/>
      <c r="BA67" s="41"/>
      <c r="BB67" s="41"/>
      <c r="BC67" s="41"/>
      <c r="BD67" s="199"/>
      <c r="BE67" s="199"/>
      <c r="BF67" s="199"/>
      <c r="BG67" s="199"/>
      <c r="BH67" s="199"/>
      <c r="BI67" s="199"/>
      <c r="BJ67" s="41"/>
      <c r="BK67" s="14"/>
      <c r="BL67" s="41"/>
      <c r="BM67" s="41"/>
      <c r="BN67" s="41"/>
      <c r="BO67" s="41"/>
      <c r="BP67" s="41"/>
      <c r="BQ67" s="41"/>
    </row>
    <row r="68" spans="1:69" ht="15.75" customHeight="1">
      <c r="A68" s="178"/>
      <c r="B68" s="199"/>
      <c r="C68" s="41"/>
      <c r="D68" s="41"/>
      <c r="E68" s="41"/>
      <c r="F68" s="41"/>
      <c r="G68" s="41"/>
      <c r="H68" s="41"/>
      <c r="I68" s="178"/>
      <c r="J68" s="179"/>
      <c r="M68" s="41"/>
      <c r="N68" s="41"/>
      <c r="P68" s="177"/>
      <c r="Q68" s="41"/>
      <c r="R68" s="41"/>
      <c r="S68" s="178"/>
      <c r="T68" s="455"/>
      <c r="U68" s="455"/>
      <c r="V68" s="41"/>
      <c r="W68" s="41"/>
      <c r="X68" s="41"/>
      <c r="Y68" s="41"/>
      <c r="Z68" s="41"/>
      <c r="AA68" s="41"/>
      <c r="AB68" s="41"/>
      <c r="AC68" s="41"/>
      <c r="AD68" s="41"/>
      <c r="AE68" s="41"/>
      <c r="AF68" s="41"/>
      <c r="AG68" s="41"/>
      <c r="AH68" s="41"/>
      <c r="AI68" s="41"/>
      <c r="AJ68" s="41"/>
      <c r="AK68" s="41"/>
      <c r="AL68" s="41"/>
      <c r="AM68" s="199"/>
      <c r="AN68" s="199"/>
      <c r="AO68" s="338"/>
      <c r="AQ68" s="178"/>
      <c r="AR68" s="199"/>
      <c r="AS68" s="41"/>
      <c r="AT68" s="41"/>
      <c r="AU68" s="177"/>
      <c r="AV68" s="41"/>
      <c r="AW68" s="41"/>
      <c r="AX68" s="41"/>
      <c r="AY68" s="41"/>
      <c r="AZ68" s="178"/>
      <c r="BA68" s="179"/>
      <c r="BB68" s="41"/>
      <c r="BC68" s="179"/>
      <c r="BD68" s="41"/>
      <c r="BE68" s="177"/>
      <c r="BI68" s="178"/>
      <c r="BJ68" s="338"/>
      <c r="BK68" s="338"/>
      <c r="BL68" s="41"/>
      <c r="BM68" s="41"/>
      <c r="BN68" s="41"/>
      <c r="BO68" s="41"/>
      <c r="BP68" s="41"/>
      <c r="BQ68" s="41"/>
    </row>
    <row r="69" spans="1:69" ht="15.75" customHeight="1">
      <c r="V69" s="41"/>
      <c r="W69" s="41"/>
      <c r="X69" s="41"/>
      <c r="Y69" s="41"/>
      <c r="Z69" s="41"/>
      <c r="AA69" s="41"/>
      <c r="AB69" s="41"/>
      <c r="AC69" s="41"/>
      <c r="AD69" s="41"/>
      <c r="AE69" s="41"/>
      <c r="AF69" s="41"/>
      <c r="AG69" s="41"/>
      <c r="AH69" s="41"/>
      <c r="AI69" s="41"/>
      <c r="AJ69" s="41"/>
      <c r="AK69" s="41"/>
      <c r="AL69" s="41"/>
      <c r="AM69" s="199"/>
      <c r="AN69" s="199"/>
      <c r="AO69" s="161"/>
      <c r="AR69" s="818"/>
      <c r="AS69" s="411"/>
      <c r="AT69" s="819"/>
      <c r="AU69" s="819"/>
      <c r="AV69" s="819"/>
      <c r="AW69" s="819"/>
      <c r="AX69" s="819"/>
      <c r="AY69" s="819"/>
      <c r="AZ69" s="178"/>
      <c r="BA69" s="818"/>
      <c r="BJ69" s="41"/>
      <c r="BK69" s="41"/>
      <c r="BL69" s="41"/>
      <c r="BM69" s="41"/>
      <c r="BN69" s="41"/>
      <c r="BO69" s="41"/>
      <c r="BP69" s="41"/>
      <c r="BQ69" s="41"/>
    </row>
    <row r="70" spans="1:69" ht="15.75" customHeight="1">
      <c r="BJ70" s="41"/>
      <c r="BK70" s="41"/>
      <c r="BL70" s="41"/>
      <c r="BM70" s="41"/>
      <c r="BN70" s="41"/>
      <c r="BO70" s="41"/>
      <c r="BP70" s="41"/>
      <c r="BQ70" s="41"/>
    </row>
    <row r="73" spans="1:69">
      <c r="BC73" s="818"/>
      <c r="BD73" s="818"/>
      <c r="BE73" s="818"/>
      <c r="BF73" s="818"/>
      <c r="BG73" s="818"/>
      <c r="BH73" s="818"/>
      <c r="BI73" s="818"/>
    </row>
    <row r="74" spans="1:69">
      <c r="BC74" s="818"/>
      <c r="BD74" s="818"/>
      <c r="BE74" s="818"/>
      <c r="BF74" s="818"/>
      <c r="BG74" s="818"/>
      <c r="BH74" s="818"/>
      <c r="BI74" s="818"/>
    </row>
    <row r="75" spans="1:69">
      <c r="BC75" s="818"/>
      <c r="BD75" s="818"/>
      <c r="BE75" s="818"/>
      <c r="BF75" s="818"/>
      <c r="BG75" s="818"/>
      <c r="BH75" s="818"/>
      <c r="BI75" s="818"/>
    </row>
    <row r="76" spans="1:69">
      <c r="BA76" s="818"/>
      <c r="BB76" s="818"/>
      <c r="BC76" s="818"/>
      <c r="BD76" s="818"/>
      <c r="BE76" s="818"/>
      <c r="BF76" s="818"/>
      <c r="BG76" s="818"/>
      <c r="BH76" s="818"/>
      <c r="BI76" s="818"/>
    </row>
    <row r="77" spans="1:69">
      <c r="AV77" s="818"/>
      <c r="AW77" s="818"/>
      <c r="AX77" s="818"/>
      <c r="AY77" s="818"/>
      <c r="AZ77" s="818"/>
      <c r="BA77" s="818"/>
      <c r="BB77" s="818"/>
      <c r="BC77" s="818"/>
      <c r="BD77" s="818"/>
      <c r="BE77" s="818"/>
      <c r="BF77" s="818"/>
      <c r="BG77" s="818"/>
      <c r="BH77" s="818"/>
      <c r="BI77" s="818"/>
    </row>
    <row r="78" spans="1:69">
      <c r="AQ78" s="178"/>
      <c r="AR78" s="820"/>
      <c r="AS78" s="818"/>
      <c r="AT78" s="818"/>
      <c r="AU78" s="818"/>
      <c r="AV78" s="818"/>
      <c r="AW78" s="818"/>
      <c r="AX78" s="818"/>
      <c r="AY78" s="818"/>
      <c r="AZ78" s="818"/>
      <c r="BA78" s="818"/>
      <c r="BB78" s="818"/>
      <c r="BC78" s="818"/>
      <c r="BD78" s="818"/>
      <c r="BE78" s="818"/>
      <c r="BF78" s="818"/>
      <c r="BG78" s="818"/>
      <c r="BH78" s="818"/>
      <c r="BI78" s="818"/>
    </row>
    <row r="79" spans="1:69">
      <c r="AQ79" s="821"/>
      <c r="AS79" s="822"/>
      <c r="AT79" s="822"/>
      <c r="AU79" s="822"/>
      <c r="AV79" s="822"/>
      <c r="AW79" s="822"/>
      <c r="AX79" s="822"/>
      <c r="AY79" s="822"/>
      <c r="AZ79" s="822"/>
      <c r="BA79" s="822"/>
      <c r="BB79" s="822"/>
      <c r="BC79" s="822"/>
      <c r="BD79" s="822"/>
      <c r="BE79" s="822"/>
      <c r="BF79" s="822"/>
      <c r="BG79" s="822"/>
      <c r="BH79" s="822"/>
      <c r="BI79" s="822"/>
    </row>
    <row r="80" spans="1:69">
      <c r="AQ80" s="821"/>
      <c r="AR80" s="820"/>
      <c r="AS80" s="822"/>
      <c r="AT80" s="822"/>
      <c r="AU80" s="822"/>
      <c r="AV80" s="822"/>
      <c r="AW80" s="822"/>
      <c r="AX80" s="822"/>
      <c r="AY80" s="822"/>
      <c r="AZ80" s="822"/>
      <c r="BA80" s="822"/>
      <c r="BB80" s="822"/>
      <c r="BC80" s="822"/>
      <c r="BD80" s="822"/>
      <c r="BE80" s="822"/>
      <c r="BF80" s="822"/>
      <c r="BG80" s="822"/>
      <c r="BH80" s="822"/>
      <c r="BI80" s="822"/>
    </row>
  </sheetData>
  <mergeCells count="71">
    <mergeCell ref="V19:BE20"/>
    <mergeCell ref="BJ37:BK37"/>
    <mergeCell ref="AS31:AS34"/>
    <mergeCell ref="V17:BI17"/>
    <mergeCell ref="A37:S37"/>
    <mergeCell ref="AT25:BI26"/>
    <mergeCell ref="AS25:AS26"/>
    <mergeCell ref="AT31:AT34"/>
    <mergeCell ref="C36:S36"/>
    <mergeCell ref="A22:B22"/>
    <mergeCell ref="A17:S17"/>
    <mergeCell ref="BF19:BI20"/>
    <mergeCell ref="X36:BI36"/>
    <mergeCell ref="V36:W36"/>
    <mergeCell ref="BJ23:BK23"/>
    <mergeCell ref="BJ24:BK24"/>
    <mergeCell ref="A1:BI1"/>
    <mergeCell ref="BJ3:BK3"/>
    <mergeCell ref="A3:B3"/>
    <mergeCell ref="C3:BI3"/>
    <mergeCell ref="BJ13:BK13"/>
    <mergeCell ref="BJ4:BK4"/>
    <mergeCell ref="BJ5:BK5"/>
    <mergeCell ref="AT5:BI6"/>
    <mergeCell ref="AS5:AS6"/>
    <mergeCell ref="AS11:AS14"/>
    <mergeCell ref="AT11:AT14"/>
    <mergeCell ref="BJ11:BK11"/>
    <mergeCell ref="BJ12:BK12"/>
    <mergeCell ref="BJ39:BK39"/>
    <mergeCell ref="A36:B36"/>
    <mergeCell ref="V39:BE40"/>
    <mergeCell ref="BF39:BI40"/>
    <mergeCell ref="BJ16:BK16"/>
    <mergeCell ref="BJ17:BK17"/>
    <mergeCell ref="BJ18:BK18"/>
    <mergeCell ref="X16:BI16"/>
    <mergeCell ref="V16:W16"/>
    <mergeCell ref="BJ38:BK38"/>
    <mergeCell ref="V37:BI37"/>
    <mergeCell ref="BJ36:BK36"/>
    <mergeCell ref="BJ40:BK40"/>
    <mergeCell ref="C16:S16"/>
    <mergeCell ref="A16:B16"/>
    <mergeCell ref="C22:BI22"/>
    <mergeCell ref="A41:BI41"/>
    <mergeCell ref="A43:B43"/>
    <mergeCell ref="C43:BI43"/>
    <mergeCell ref="BJ43:BK43"/>
    <mergeCell ref="BJ41:BK41"/>
    <mergeCell ref="BJ22:BK22"/>
    <mergeCell ref="BJ62:BK62"/>
    <mergeCell ref="A58:S58"/>
    <mergeCell ref="BJ57:BK57"/>
    <mergeCell ref="BJ61:BK61"/>
    <mergeCell ref="V58:BI58"/>
    <mergeCell ref="BJ58:BK58"/>
    <mergeCell ref="BJ59:BK59"/>
    <mergeCell ref="A57:B57"/>
    <mergeCell ref="C57:S57"/>
    <mergeCell ref="BJ60:BK60"/>
    <mergeCell ref="V57:W57"/>
    <mergeCell ref="X57:BI57"/>
    <mergeCell ref="V60:BE61"/>
    <mergeCell ref="BF60:BI61"/>
    <mergeCell ref="BJ44:BK44"/>
    <mergeCell ref="BJ45:BK45"/>
    <mergeCell ref="AS46:AS47"/>
    <mergeCell ref="AT46:BI47"/>
    <mergeCell ref="AS52:AS55"/>
    <mergeCell ref="AT52:AT55"/>
  </mergeCells>
  <printOptions horizontalCentered="1"/>
  <pageMargins left="0.196850393700787" right="0.196850393700787" top="0.196850393700787" bottom="0.196850393700787" header="0" footer="0"/>
  <pageSetup paperSize="9" orientation="landscape" r:id="rId1"/>
  <headerFooter alignWithMargins="0"/>
  <rowBreaks count="1" manualBreakCount="1">
    <brk id="40" max="6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16</vt:i4>
      </vt:variant>
    </vt:vector>
  </HeadingPairs>
  <TitlesOfParts>
    <vt:vector size="32" baseType="lpstr">
      <vt:lpstr>0i</vt:lpstr>
      <vt:lpstr>Fi</vt:lpstr>
      <vt:lpstr>1i</vt:lpstr>
      <vt:lpstr>2ii</vt:lpstr>
      <vt:lpstr>3iii</vt:lpstr>
      <vt:lpstr>4ii</vt:lpstr>
      <vt:lpstr>5ii</vt:lpstr>
      <vt:lpstr>6iii</vt:lpstr>
      <vt:lpstr>7ii</vt:lpstr>
      <vt:lpstr>8ii</vt:lpstr>
      <vt:lpstr>9i</vt:lpstr>
      <vt:lpstr>10iv </vt:lpstr>
      <vt:lpstr>11i</vt:lpstr>
      <vt:lpstr>12ii</vt:lpstr>
      <vt:lpstr>13i</vt:lpstr>
      <vt:lpstr>ABi</vt:lpstr>
      <vt:lpstr>'0i'!Print_Area</vt:lpstr>
      <vt:lpstr>'10iv '!Print_Area</vt:lpstr>
      <vt:lpstr>'11i'!Print_Area</vt:lpstr>
      <vt:lpstr>'12ii'!Print_Area</vt:lpstr>
      <vt:lpstr>'13i'!Print_Area</vt:lpstr>
      <vt:lpstr>'1i'!Print_Area</vt:lpstr>
      <vt:lpstr>'2ii'!Print_Area</vt:lpstr>
      <vt:lpstr>'3iii'!Print_Area</vt:lpstr>
      <vt:lpstr>'4ii'!Print_Area</vt:lpstr>
      <vt:lpstr>'5ii'!Print_Area</vt:lpstr>
      <vt:lpstr>'6iii'!Print_Area</vt:lpstr>
      <vt:lpstr>'7ii'!Print_Area</vt:lpstr>
      <vt:lpstr>'8ii'!Print_Area</vt:lpstr>
      <vt:lpstr>'9i'!Print_Area</vt:lpstr>
      <vt:lpstr>ABi!Print_Area</vt:lpstr>
      <vt:lpstr>Fi!Print_Area</vt:lpstr>
    </vt:vector>
  </TitlesOfParts>
  <Company>Harvard University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createdefault</dc:creator>
  <cp:lastModifiedBy>Andrew Beath</cp:lastModifiedBy>
  <cp:lastPrinted>2011-05-06T14:49:26Z</cp:lastPrinted>
  <dcterms:created xsi:type="dcterms:W3CDTF">2007-05-20T01:39:36Z</dcterms:created>
  <dcterms:modified xsi:type="dcterms:W3CDTF">2011-06-16T20:10:24Z</dcterms:modified>
</cp:coreProperties>
</file>